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comments1.xml" ContentType="application/vnd.openxmlformats-officedocument.spreadsheetml.comments+xml"/>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printerSettings/printerSettings12.bin" ContentType="application/vnd.openxmlformats-officedocument.spreadsheetml.printerSettings"/>
  <Override PartName="/xl/printerSettings/printerSettings13.bin" ContentType="application/vnd.openxmlformats-officedocument.spreadsheetml.printerSettings"/>
  <Override PartName="/xl/printerSettings/printerSettings14.bin" ContentType="application/vnd.openxmlformats-officedocument.spreadsheetml.printerSettings"/>
  <Override PartName="/xl/printerSettings/printerSettings15.bin" ContentType="application/vnd.openxmlformats-officedocument.spreadsheetml.printerSettings"/>
  <Override PartName="/xl/printerSettings/printerSettings16.bin" ContentType="application/vnd.openxmlformats-officedocument.spreadsheetml.printerSettings"/>
  <Override PartName="/xl/printerSettings/printerSettings17.bin" ContentType="application/vnd.openxmlformats-officedocument.spreadsheetml.printerSettings"/>
  <Override PartName="/xl/printerSettings/printerSettings18.bin" ContentType="application/vnd.openxmlformats-officedocument.spreadsheetml.printerSettings"/>
  <Override PartName="/xl/printerSettings/printerSettings19.bin" ContentType="application/vnd.openxmlformats-officedocument.spreadsheetml.printerSettings"/>
  <Override PartName="/xl/printerSettings/printerSettings9.bin" ContentType="application/vnd.openxmlformats-officedocument.spreadsheetml.printerSettings"/>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rinterSettings/printerSettings8.bin" ContentType="application/vnd.openxmlformats-officedocument.spreadsheetml.printerSettings"/>
  <Override PartName="/xl/printerSettings/printerSettings7.bin" ContentType="application/vnd.openxmlformats-officedocument.spreadsheetml.printerSettings"/>
  <Override PartName="/xl/printerSettings/printerSettings10.bin" ContentType="application/vnd.openxmlformats-officedocument.spreadsheetml.printerSettings"/>
  <Override PartName="/xl/printerSettings/printerSettings11.bin" ContentType="application/vnd.openxmlformats-officedocument.spreadsheetml.printerSettings"/>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ämäTyökirja" defaultThemeVersion="124226"/>
  <mc:AlternateContent xmlns:mc="http://schemas.openxmlformats.org/markup-compatibility/2006">
    <mc:Choice Requires="x15">
      <x15ac:absPath xmlns:x15ac="http://schemas.microsoft.com/office/spreadsheetml/2010/11/ac" url="R:\talousosasto\IFRS-Konsernilaskenta\tp2019\092019\Q3\"/>
    </mc:Choice>
  </mc:AlternateContent>
  <xr:revisionPtr revIDLastSave="0" documentId="13_ncr:1_{BF527FA2-B9EF-40F3-AFF2-276D740C0285}" xr6:coauthVersionLast="41" xr6:coauthVersionMax="41" xr10:uidLastSave="{00000000-0000-0000-0000-000000000000}"/>
  <bookViews>
    <workbookView xWindow="28680" yWindow="-120" windowWidth="25440" windowHeight="15390" tabRatio="897" firstSheet="5" activeTab="5" xr2:uid="{00000000-000D-0000-FFFF-FFFF00000000}"/>
  </bookViews>
  <sheets>
    <sheet name="TUNNUSLUVUT Jory" sheetId="47" state="hidden" r:id="rId1"/>
    <sheet name="KONSERNITULOSLASKELMA kulu jory" sheetId="41" state="hidden" r:id="rId2"/>
    <sheet name="LASKELMA OMAN PÄÄOMAN old" sheetId="20" state="hidden" r:id="rId3"/>
    <sheet name="KONSERNITASE jory" sheetId="39" state="hidden" r:id="rId4"/>
    <sheet name="RAHAVIRTALASKELMA  jory" sheetId="42" state="hidden" r:id="rId5"/>
    <sheet name="KEY FIGURES" sheetId="5" r:id="rId6"/>
    <sheet name="CONSOLIDATED INCOME STATEMENT " sheetId="34" r:id="rId7"/>
    <sheet name="LAAJA KONSERNITULOSLASKELMA" sheetId="16" state="hidden" r:id="rId8"/>
    <sheet name="CONSOLIDATED STATEMENT OF COMPR" sheetId="2" r:id="rId9"/>
    <sheet name="CONSOLIDATED STATEMENT OF FINAN" sheetId="3" r:id="rId10"/>
    <sheet name="CHANGES IN EQUITY" sheetId="46" r:id="rId11"/>
    <sheet name="FIGURES BY DIVISION" sheetId="6" r:id="rId12"/>
    <sheet name="BY QUARTER" sheetId="9" r:id="rId13"/>
    <sheet name="DISAGGREGATION OF REVENUE " sheetId="55" r:id="rId14"/>
    <sheet name="BUSINESS ACQUISITIONS" sheetId="56" r:id="rId15"/>
    <sheet name="HANKITUT LIIKETOIMINNOT" sheetId="43" state="hidden" r:id="rId16"/>
    <sheet name="VAIHTOEHTOISET TUNNUSLUVUT" sheetId="38" state="hidden" r:id="rId17"/>
    <sheet name="FIXED ASSETS AND APM" sheetId="10" r:id="rId18"/>
    <sheet name="FINANCIAL ASSETS AND LIABILITIE" sheetId="17" r:id="rId19"/>
    <sheet name="CONTINGENT LIABILITIES" sheetId="8" r:id="rId20"/>
  </sheets>
  <definedNames>
    <definedName name="Print_Area" localSheetId="14">'BUSINESS ACQUISITIONS'!#REF!</definedName>
    <definedName name="Print_Area" localSheetId="12">'BY QUARTER'!#REF!</definedName>
    <definedName name="Print_Area" localSheetId="10">'CHANGES IN EQUITY'!#REF!</definedName>
    <definedName name="Print_Area" localSheetId="6">'CONSOLIDATED INCOME STATEMENT '!#REF!</definedName>
    <definedName name="Print_Area" localSheetId="8">'CONSOLIDATED STATEMENT OF COMPR'!#REF!</definedName>
    <definedName name="Print_Area" localSheetId="9">'CONSOLIDATED STATEMENT OF FINAN'!#REF!</definedName>
    <definedName name="Print_Area" localSheetId="19">'CONTINGENT LIABILITIES'!#REF!</definedName>
    <definedName name="Print_Area" localSheetId="13">'DISAGGREGATION OF REVENUE '!#REF!</definedName>
    <definedName name="Print_Area" localSheetId="11">'FIGURES BY DIVISION'!#REF!</definedName>
    <definedName name="Print_Area" localSheetId="18">'FINANCIAL ASSETS AND LIABILITIE'!#REF!</definedName>
    <definedName name="Print_Area" localSheetId="17">'FIXED ASSETS AND APM'!#REF!</definedName>
    <definedName name="Print_Area" localSheetId="15">'HANKITUT LIIKETOIMINNOT'!$A$10:$D$35</definedName>
    <definedName name="Print_Area" localSheetId="5">'KEY FIGURES'!#REF!</definedName>
    <definedName name="Print_Area" localSheetId="3">'KONSERNITASE jory'!$A$1:$B$45</definedName>
    <definedName name="Print_Area" localSheetId="1">'KONSERNITULOSLASKELMA kulu jory'!$A$1:$D$30</definedName>
    <definedName name="Print_Area" localSheetId="7">'LAAJA KONSERNITULOSLASKELMA'!$A$3:$F$4</definedName>
    <definedName name="Print_Area" localSheetId="4">'RAHAVIRTALASKELMA  jory'!$A$1:$B$43</definedName>
    <definedName name="Print_Area" localSheetId="16">'VAIHTOEHTOISET TUNNUSLUVUT'!$A$1:$F$13</definedName>
    <definedName name="taseet" localSheetId="12" hidden="1">{#N/A,#N/A,FALSE,"TULOSLASKELMA";#N/A,#N/A,FALSE,"TASE";#N/A,#N/A,FALSE,"TASE  KAUSITTAIN";#N/A,#N/A,FALSE,"TULOSLASKELMA KAUSITTAIN"}</definedName>
    <definedName name="taseet" localSheetId="10" hidden="1">{#N/A,#N/A,FALSE,"TULOSLASKELMA";#N/A,#N/A,FALSE,"TASE";#N/A,#N/A,FALSE,"TASE  KAUSITTAIN";#N/A,#N/A,FALSE,"TULOSLASKELMA KAUSITTAIN"}</definedName>
    <definedName name="taseet" localSheetId="6" hidden="1">{#N/A,#N/A,FALSE,"TULOSLASKELMA";#N/A,#N/A,FALSE,"TASE";#N/A,#N/A,FALSE,"TASE  KAUSITTAIN";#N/A,#N/A,FALSE,"TULOSLASKELMA KAUSITTAIN"}</definedName>
    <definedName name="taseet" localSheetId="8" hidden="1">{#N/A,#N/A,FALSE,"TULOSLASKELMA";#N/A,#N/A,FALSE,"TASE";#N/A,#N/A,FALSE,"TASE  KAUSITTAIN";#N/A,#N/A,FALSE,"TULOSLASKELMA KAUSITTAIN"}</definedName>
    <definedName name="taseet" localSheetId="9" hidden="1">{#N/A,#N/A,FALSE,"TULOSLASKELMA";#N/A,#N/A,FALSE,"TASE";#N/A,#N/A,FALSE,"TASE  KAUSITTAIN";#N/A,#N/A,FALSE,"TULOSLASKELMA KAUSITTAIN"}</definedName>
    <definedName name="taseet" localSheetId="19" hidden="1">{#N/A,#N/A,FALSE,"TULOSLASKELMA";#N/A,#N/A,FALSE,"TASE";#N/A,#N/A,FALSE,"TASE  KAUSITTAIN";#N/A,#N/A,FALSE,"TULOSLASKELMA KAUSITTAIN"}</definedName>
    <definedName name="taseet" localSheetId="13" hidden="1">{#N/A,#N/A,FALSE,"TULOSLASKELMA";#N/A,#N/A,FALSE,"TASE";#N/A,#N/A,FALSE,"TASE  KAUSITTAIN";#N/A,#N/A,FALSE,"TULOSLASKELMA KAUSITTAIN"}</definedName>
    <definedName name="taseet" localSheetId="11" hidden="1">{#N/A,#N/A,FALSE,"TULOSLASKELMA";#N/A,#N/A,FALSE,"TASE";#N/A,#N/A,FALSE,"TASE  KAUSITTAIN";#N/A,#N/A,FALSE,"TULOSLASKELMA KAUSITTAIN"}</definedName>
    <definedName name="taseet" localSheetId="5" hidden="1">{#N/A,#N/A,FALSE,"TULOSLASKELMA";#N/A,#N/A,FALSE,"TASE";#N/A,#N/A,FALSE,"TASE  KAUSITTAIN";#N/A,#N/A,FALSE,"TULOSLASKELMA KAUSITTAIN"}</definedName>
    <definedName name="taseet" localSheetId="3" hidden="1">{#N/A,#N/A,FALSE,"TULOSLASKELMA";#N/A,#N/A,FALSE,"TASE";#N/A,#N/A,FALSE,"TASE  KAUSITTAIN";#N/A,#N/A,FALSE,"TULOSLASKELMA KAUSITTAIN"}</definedName>
    <definedName name="taseet" localSheetId="1" hidden="1">{#N/A,#N/A,FALSE,"TULOSLASKELMA";#N/A,#N/A,FALSE,"TASE";#N/A,#N/A,FALSE,"TASE  KAUSITTAIN";#N/A,#N/A,FALSE,"TULOSLASKELMA KAUSITTAIN"}</definedName>
    <definedName name="taseet" localSheetId="7" hidden="1">{#N/A,#N/A,FALSE,"TULOSLASKELMA";#N/A,#N/A,FALSE,"TASE";#N/A,#N/A,FALSE,"TASE  KAUSITTAIN";#N/A,#N/A,FALSE,"TULOSLASKELMA KAUSITTAIN"}</definedName>
    <definedName name="taseet" localSheetId="2" hidden="1">{#N/A,#N/A,FALSE,"TULOSLASKELMA";#N/A,#N/A,FALSE,"TASE";#N/A,#N/A,FALSE,"TASE  KAUSITTAIN";#N/A,#N/A,FALSE,"TULOSLASKELMA KAUSITTAIN"}</definedName>
    <definedName name="taseet" localSheetId="4" hidden="1">{#N/A,#N/A,FALSE,"TULOSLASKELMA";#N/A,#N/A,FALSE,"TASE";#N/A,#N/A,FALSE,"TASE  KAUSITTAIN";#N/A,#N/A,FALSE,"TULOSLASKELMA KAUSITTAIN"}</definedName>
    <definedName name="taseet" hidden="1">{#N/A,#N/A,FALSE,"TULOSLASKELMA";#N/A,#N/A,FALSE,"TASE";#N/A,#N/A,FALSE,"TASE  KAUSITTAIN";#N/A,#N/A,FALSE,"TULOSLASKELMA KAUSITTAIN"}</definedName>
    <definedName name="_xlnm.Print_Area" localSheetId="14">'BUSINESS ACQUISITIONS'!#REF!,'BUSINESS ACQUISITIONS'!$A$3:$F$55</definedName>
    <definedName name="_xlnm.Print_Area" localSheetId="12">'BY QUARTER'!#REF!,'BY QUARTER'!$A$3:$F$49</definedName>
    <definedName name="_xlnm.Print_Area" localSheetId="10">'CHANGES IN EQUITY'!#REF!,'CHANGES IN EQUITY'!$A$3:$I$34</definedName>
    <definedName name="_xlnm.Print_Area" localSheetId="6">'CONSOLIDATED INCOME STATEMENT '!#REF!,'CONSOLIDATED INCOME STATEMENT '!$A$3:$F$59</definedName>
    <definedName name="_xlnm.Print_Area" localSheetId="8">'CONSOLIDATED STATEMENT OF COMPR'!#REF!,'CONSOLIDATED STATEMENT OF COMPR'!$A$3:$D$84</definedName>
    <definedName name="_xlnm.Print_Area" localSheetId="9">'CONSOLIDATED STATEMENT OF FINAN'!#REF!,'CONSOLIDATED STATEMENT OF FINAN'!$A$3:$D$53</definedName>
    <definedName name="_xlnm.Print_Area" localSheetId="19">'CONTINGENT LIABILITIES'!#REF!,'CONTINGENT LIABILITIES'!$A$3:$D$43</definedName>
    <definedName name="_xlnm.Print_Area" localSheetId="13">'DISAGGREGATION OF REVENUE '!#REF!,'DISAGGREGATION OF REVENUE '!$A$3:$G$53</definedName>
    <definedName name="_xlnm.Print_Area" localSheetId="11">'FIGURES BY DIVISION'!#REF!,'FIGURES BY DIVISION'!$A$3:$K$110</definedName>
    <definedName name="_xlnm.Print_Area" localSheetId="18">'FINANCIAL ASSETS AND LIABILITIE'!#REF!,'FINANCIAL ASSETS AND LIABILITIE'!$A$3:$E$55</definedName>
    <definedName name="_xlnm.Print_Area" localSheetId="17">'FIXED ASSETS AND APM'!#REF!,'FIXED ASSETS AND APM'!$A$4:$D$55</definedName>
    <definedName name="_xlnm.Print_Area" localSheetId="5">'KEY FIGURES'!#REF!,'KEY FIGURES'!$A$3:$F$30</definedName>
    <definedName name="wrn.RAHOITUSPOHJAT." localSheetId="12" hidden="1">{#N/A,#N/A,FALSE,"RAHOITUSPOHJA 31.12.96";#N/A,#N/A,FALSE,"RAHOITUSPOHJA 30.4.97";#N/A,#N/A,FALSE,"RAHOITUSPOHJA 31.8.97";#N/A,#N/A,FALSE,"RAHOITUSPOHJA 31.12.97"}</definedName>
    <definedName name="wrn.RAHOITUSPOHJAT." localSheetId="10" hidden="1">{#N/A,#N/A,FALSE,"RAHOITUSPOHJA 31.12.96";#N/A,#N/A,FALSE,"RAHOITUSPOHJA 30.4.97";#N/A,#N/A,FALSE,"RAHOITUSPOHJA 31.8.97";#N/A,#N/A,FALSE,"RAHOITUSPOHJA 31.12.97"}</definedName>
    <definedName name="wrn.RAHOITUSPOHJAT." localSheetId="6" hidden="1">{#N/A,#N/A,FALSE,"RAHOITUSPOHJA 31.12.96";#N/A,#N/A,FALSE,"RAHOITUSPOHJA 30.4.97";#N/A,#N/A,FALSE,"RAHOITUSPOHJA 31.8.97";#N/A,#N/A,FALSE,"RAHOITUSPOHJA 31.12.97"}</definedName>
    <definedName name="wrn.RAHOITUSPOHJAT." localSheetId="8" hidden="1">{#N/A,#N/A,FALSE,"RAHOITUSPOHJA 31.12.96";#N/A,#N/A,FALSE,"RAHOITUSPOHJA 30.4.97";#N/A,#N/A,FALSE,"RAHOITUSPOHJA 31.8.97";#N/A,#N/A,FALSE,"RAHOITUSPOHJA 31.12.97"}</definedName>
    <definedName name="wrn.RAHOITUSPOHJAT." localSheetId="9" hidden="1">{#N/A,#N/A,FALSE,"RAHOITUSPOHJA 31.12.96";#N/A,#N/A,FALSE,"RAHOITUSPOHJA 30.4.97";#N/A,#N/A,FALSE,"RAHOITUSPOHJA 31.8.97";#N/A,#N/A,FALSE,"RAHOITUSPOHJA 31.12.97"}</definedName>
    <definedName name="wrn.RAHOITUSPOHJAT." localSheetId="19" hidden="1">{#N/A,#N/A,FALSE,"RAHOITUSPOHJA 31.12.96";#N/A,#N/A,FALSE,"RAHOITUSPOHJA 30.4.97";#N/A,#N/A,FALSE,"RAHOITUSPOHJA 31.8.97";#N/A,#N/A,FALSE,"RAHOITUSPOHJA 31.12.97"}</definedName>
    <definedName name="wrn.RAHOITUSPOHJAT." localSheetId="13" hidden="1">{#N/A,#N/A,FALSE,"RAHOITUSPOHJA 31.12.96";#N/A,#N/A,FALSE,"RAHOITUSPOHJA 30.4.97";#N/A,#N/A,FALSE,"RAHOITUSPOHJA 31.8.97";#N/A,#N/A,FALSE,"RAHOITUSPOHJA 31.12.97"}</definedName>
    <definedName name="wrn.RAHOITUSPOHJAT." localSheetId="11" hidden="1">{#N/A,#N/A,FALSE,"RAHOITUSPOHJA 31.12.96";#N/A,#N/A,FALSE,"RAHOITUSPOHJA 30.4.97";#N/A,#N/A,FALSE,"RAHOITUSPOHJA 31.8.97";#N/A,#N/A,FALSE,"RAHOITUSPOHJA 31.12.97"}</definedName>
    <definedName name="wrn.RAHOITUSPOHJAT." localSheetId="5" hidden="1">{#N/A,#N/A,FALSE,"RAHOITUSPOHJA 31.12.96";#N/A,#N/A,FALSE,"RAHOITUSPOHJA 30.4.97";#N/A,#N/A,FALSE,"RAHOITUSPOHJA 31.8.97";#N/A,#N/A,FALSE,"RAHOITUSPOHJA 31.12.97"}</definedName>
    <definedName name="wrn.RAHOITUSPOHJAT." localSheetId="3" hidden="1">{#N/A,#N/A,FALSE,"RAHOITUSPOHJA 31.12.96";#N/A,#N/A,FALSE,"RAHOITUSPOHJA 30.4.97";#N/A,#N/A,FALSE,"RAHOITUSPOHJA 31.8.97";#N/A,#N/A,FALSE,"RAHOITUSPOHJA 31.12.97"}</definedName>
    <definedName name="wrn.RAHOITUSPOHJAT." localSheetId="1" hidden="1">{#N/A,#N/A,FALSE,"RAHOITUSPOHJA 31.12.96";#N/A,#N/A,FALSE,"RAHOITUSPOHJA 30.4.97";#N/A,#N/A,FALSE,"RAHOITUSPOHJA 31.8.97";#N/A,#N/A,FALSE,"RAHOITUSPOHJA 31.12.97"}</definedName>
    <definedName name="wrn.RAHOITUSPOHJAT." localSheetId="7" hidden="1">{#N/A,#N/A,FALSE,"RAHOITUSPOHJA 31.12.96";#N/A,#N/A,FALSE,"RAHOITUSPOHJA 30.4.97";#N/A,#N/A,FALSE,"RAHOITUSPOHJA 31.8.97";#N/A,#N/A,FALSE,"RAHOITUSPOHJA 31.12.97"}</definedName>
    <definedName name="wrn.RAHOITUSPOHJAT." localSheetId="2" hidden="1">{#N/A,#N/A,FALSE,"RAHOITUSPOHJA 31.12.96";#N/A,#N/A,FALSE,"RAHOITUSPOHJA 30.4.97";#N/A,#N/A,FALSE,"RAHOITUSPOHJA 31.8.97";#N/A,#N/A,FALSE,"RAHOITUSPOHJA 31.12.97"}</definedName>
    <definedName name="wrn.RAHOITUSPOHJAT." localSheetId="4" hidden="1">{#N/A,#N/A,FALSE,"RAHOITUSPOHJA 31.12.96";#N/A,#N/A,FALSE,"RAHOITUSPOHJA 30.4.97";#N/A,#N/A,FALSE,"RAHOITUSPOHJA 31.8.97";#N/A,#N/A,FALSE,"RAHOITUSPOHJA 31.12.97"}</definedName>
    <definedName name="wrn.RAHOITUSPOHJAT." hidden="1">{#N/A,#N/A,FALSE,"RAHOITUSPOHJA 31.12.96";#N/A,#N/A,FALSE,"RAHOITUSPOHJA 30.4.97";#N/A,#N/A,FALSE,"RAHOITUSPOHJA 31.8.97";#N/A,#N/A,FALSE,"RAHOITUSPOHJA 31.12.97"}</definedName>
    <definedName name="wrn.TULOKSET." localSheetId="12" hidden="1">{#N/A,#N/A,FALSE,"TULOSLASKELMA";#N/A,#N/A,FALSE,"TASE";#N/A,#N/A,FALSE,"TASE  KAUSITTAIN";#N/A,#N/A,FALSE,"TULOSLASKELMA KAUSITTAIN"}</definedName>
    <definedName name="wrn.TULOKSET." localSheetId="10" hidden="1">{#N/A,#N/A,FALSE,"TULOSLASKELMA";#N/A,#N/A,FALSE,"TASE";#N/A,#N/A,FALSE,"TASE  KAUSITTAIN";#N/A,#N/A,FALSE,"TULOSLASKELMA KAUSITTAIN"}</definedName>
    <definedName name="wrn.TULOKSET." localSheetId="6" hidden="1">{#N/A,#N/A,FALSE,"TULOSLASKELMA";#N/A,#N/A,FALSE,"TASE";#N/A,#N/A,FALSE,"TASE  KAUSITTAIN";#N/A,#N/A,FALSE,"TULOSLASKELMA KAUSITTAIN"}</definedName>
    <definedName name="wrn.TULOKSET." localSheetId="8" hidden="1">{#N/A,#N/A,FALSE,"TULOSLASKELMA";#N/A,#N/A,FALSE,"TASE";#N/A,#N/A,FALSE,"TASE  KAUSITTAIN";#N/A,#N/A,FALSE,"TULOSLASKELMA KAUSITTAIN"}</definedName>
    <definedName name="wrn.TULOKSET." localSheetId="9" hidden="1">{#N/A,#N/A,FALSE,"TULOSLASKELMA";#N/A,#N/A,FALSE,"TASE";#N/A,#N/A,FALSE,"TASE  KAUSITTAIN";#N/A,#N/A,FALSE,"TULOSLASKELMA KAUSITTAIN"}</definedName>
    <definedName name="wrn.TULOKSET." localSheetId="19" hidden="1">{#N/A,#N/A,FALSE,"TULOSLASKELMA";#N/A,#N/A,FALSE,"TASE";#N/A,#N/A,FALSE,"TASE  KAUSITTAIN";#N/A,#N/A,FALSE,"TULOSLASKELMA KAUSITTAIN"}</definedName>
    <definedName name="wrn.TULOKSET." localSheetId="13" hidden="1">{#N/A,#N/A,FALSE,"TULOSLASKELMA";#N/A,#N/A,FALSE,"TASE";#N/A,#N/A,FALSE,"TASE  KAUSITTAIN";#N/A,#N/A,FALSE,"TULOSLASKELMA KAUSITTAIN"}</definedName>
    <definedName name="wrn.TULOKSET." localSheetId="11" hidden="1">{#N/A,#N/A,FALSE,"TULOSLASKELMA";#N/A,#N/A,FALSE,"TASE";#N/A,#N/A,FALSE,"TASE  KAUSITTAIN";#N/A,#N/A,FALSE,"TULOSLASKELMA KAUSITTAIN"}</definedName>
    <definedName name="wrn.TULOKSET." localSheetId="5" hidden="1">{#N/A,#N/A,FALSE,"TULOSLASKELMA";#N/A,#N/A,FALSE,"TASE";#N/A,#N/A,FALSE,"TASE  KAUSITTAIN";#N/A,#N/A,FALSE,"TULOSLASKELMA KAUSITTAIN"}</definedName>
    <definedName name="wrn.TULOKSET." localSheetId="3" hidden="1">{#N/A,#N/A,FALSE,"TULOSLASKELMA";#N/A,#N/A,FALSE,"TASE";#N/A,#N/A,FALSE,"TASE  KAUSITTAIN";#N/A,#N/A,FALSE,"TULOSLASKELMA KAUSITTAIN"}</definedName>
    <definedName name="wrn.TULOKSET." localSheetId="1" hidden="1">{#N/A,#N/A,FALSE,"TULOSLASKELMA";#N/A,#N/A,FALSE,"TASE";#N/A,#N/A,FALSE,"TASE  KAUSITTAIN";#N/A,#N/A,FALSE,"TULOSLASKELMA KAUSITTAIN"}</definedName>
    <definedName name="wrn.TULOKSET." localSheetId="7" hidden="1">{#N/A,#N/A,FALSE,"TULOSLASKELMA";#N/A,#N/A,FALSE,"TASE";#N/A,#N/A,FALSE,"TASE  KAUSITTAIN";#N/A,#N/A,FALSE,"TULOSLASKELMA KAUSITTAIN"}</definedName>
    <definedName name="wrn.TULOKSET." localSheetId="2" hidden="1">{#N/A,#N/A,FALSE,"TULOSLASKELMA";#N/A,#N/A,FALSE,"TASE";#N/A,#N/A,FALSE,"TASE  KAUSITTAIN";#N/A,#N/A,FALSE,"TULOSLASKELMA KAUSITTAIN"}</definedName>
    <definedName name="wrn.TULOKSET." localSheetId="4" hidden="1">{#N/A,#N/A,FALSE,"TULOSLASKELMA";#N/A,#N/A,FALSE,"TASE";#N/A,#N/A,FALSE,"TASE  KAUSITTAIN";#N/A,#N/A,FALSE,"TULOSLASKELMA KAUSITTAIN"}</definedName>
    <definedName name="wrn.TULOKSET." hidden="1">{#N/A,#N/A,FALSE,"TULOSLASKELMA";#N/A,#N/A,FALSE,"TASE";#N/A,#N/A,FALSE,"TASE  KAUSITTAIN";#N/A,#N/A,FALSE,"TULOSLASKELMA KAUSITTAIN"}</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5" i="43" l="1"/>
  <c r="F24" i="38" l="1"/>
  <c r="F25" i="38"/>
  <c r="F26" i="38"/>
  <c r="F23" i="38"/>
  <c r="E24" i="38"/>
  <c r="E25" i="38"/>
  <c r="E26" i="38"/>
  <c r="E23" i="38"/>
  <c r="F12" i="38" l="1"/>
  <c r="E11" i="38"/>
  <c r="E12" i="38" s="1"/>
  <c r="D11" i="38"/>
  <c r="D12" i="38" s="1"/>
  <c r="F25" i="47" l="1"/>
  <c r="Q25" i="47" s="1"/>
  <c r="F26" i="47"/>
  <c r="Q26" i="47" s="1"/>
  <c r="F24" i="47"/>
  <c r="Q24" i="47" s="1"/>
  <c r="F20" i="47"/>
  <c r="Q20" i="47" s="1"/>
  <c r="F11" i="47"/>
  <c r="Q11" i="47" s="1"/>
  <c r="F10" i="47"/>
  <c r="Q10" i="47" s="1"/>
  <c r="F9" i="47"/>
  <c r="Q9" i="47" s="1"/>
  <c r="B54" i="41" l="1"/>
  <c r="D26" i="42" l="1"/>
  <c r="C26" i="42"/>
  <c r="B26" i="42"/>
  <c r="F4" i="41" l="1"/>
  <c r="C29" i="42" l="1"/>
  <c r="D29" i="42"/>
  <c r="B28" i="42"/>
  <c r="B27" i="42"/>
  <c r="B25" i="42"/>
  <c r="B21" i="42"/>
  <c r="B20" i="42"/>
  <c r="B19" i="42"/>
  <c r="B15" i="42"/>
  <c r="B14" i="42"/>
  <c r="B13" i="42"/>
  <c r="B12" i="42"/>
  <c r="B11" i="42"/>
  <c r="B10" i="42"/>
  <c r="B9" i="42"/>
  <c r="C42" i="42"/>
  <c r="C41" i="42"/>
  <c r="C40" i="42"/>
  <c r="C35" i="42"/>
  <c r="C34" i="42"/>
  <c r="C31" i="42"/>
  <c r="C28" i="42"/>
  <c r="C27" i="42"/>
  <c r="C25" i="42"/>
  <c r="C22" i="42"/>
  <c r="C21" i="42"/>
  <c r="C20" i="42"/>
  <c r="C19" i="42"/>
  <c r="C15" i="42"/>
  <c r="C14" i="42"/>
  <c r="C13" i="42"/>
  <c r="C12" i="42"/>
  <c r="C11" i="42"/>
  <c r="C10" i="42"/>
  <c r="C9" i="42"/>
  <c r="C6" i="42"/>
  <c r="D41" i="42"/>
  <c r="D42" i="42"/>
  <c r="D40" i="42"/>
  <c r="K40" i="42" s="1"/>
  <c r="D35" i="42"/>
  <c r="D34" i="42"/>
  <c r="D33" i="42"/>
  <c r="D31" i="42"/>
  <c r="D28" i="42"/>
  <c r="D27" i="42"/>
  <c r="D25" i="42"/>
  <c r="D22" i="42"/>
  <c r="D21" i="42"/>
  <c r="D20" i="42"/>
  <c r="D19" i="42"/>
  <c r="D16" i="42"/>
  <c r="D14" i="42"/>
  <c r="D15" i="42"/>
  <c r="D13" i="42"/>
  <c r="D12" i="42"/>
  <c r="D10" i="42"/>
  <c r="D11" i="42"/>
  <c r="D9" i="42"/>
  <c r="D7" i="42"/>
  <c r="D6" i="42"/>
  <c r="D5" i="42"/>
  <c r="D24" i="39"/>
  <c r="K16" i="42" l="1"/>
  <c r="N16" i="42" s="1"/>
  <c r="J12" i="42"/>
  <c r="M12" i="42" s="1"/>
  <c r="I22" i="42"/>
  <c r="I29" i="42"/>
  <c r="I12" i="42"/>
  <c r="L12" i="42" s="1"/>
  <c r="J22" i="42"/>
  <c r="M22" i="42" s="1"/>
  <c r="J29" i="42"/>
  <c r="M29" i="42" s="1"/>
  <c r="K12" i="42"/>
  <c r="N12" i="42" s="1"/>
  <c r="K22" i="42"/>
  <c r="N22" i="42" s="1"/>
  <c r="K7" i="42"/>
  <c r="N7" i="42" s="1"/>
  <c r="K29" i="42"/>
  <c r="N29" i="42" s="1"/>
  <c r="K31" i="42" l="1"/>
  <c r="N31" i="42" s="1"/>
  <c r="E10" i="47" l="1"/>
  <c r="P10" i="47" s="1"/>
  <c r="D10" i="47" l="1"/>
  <c r="O10" i="47" s="1"/>
  <c r="B29" i="42" l="1"/>
  <c r="L29" i="42" s="1"/>
  <c r="B10" i="47" l="1"/>
  <c r="M10" i="47" s="1"/>
  <c r="C10" i="47"/>
  <c r="N10" i="47" s="1"/>
  <c r="D50" i="20" l="1"/>
  <c r="B13" i="43" l="1"/>
  <c r="D7" i="38"/>
  <c r="D18" i="38" s="1"/>
  <c r="B18" i="38"/>
  <c r="B5" i="47"/>
  <c r="D5" i="47"/>
  <c r="B4" i="41"/>
  <c r="D4" i="41"/>
  <c r="B2" i="42"/>
  <c r="B2" i="39"/>
  <c r="B24" i="39" s="1"/>
  <c r="A23" i="20"/>
  <c r="E20" i="47" l="1"/>
  <c r="P20" i="47" s="1"/>
  <c r="D20" i="47" l="1"/>
  <c r="O20" i="47" s="1"/>
  <c r="D21" i="47"/>
  <c r="O21" i="47" s="1"/>
  <c r="E21" i="47"/>
  <c r="P21" i="47" s="1"/>
  <c r="B11" i="47" l="1"/>
  <c r="M11" i="47" s="1"/>
  <c r="C13" i="43" l="1"/>
  <c r="E7" i="38"/>
  <c r="E18" i="38" s="1"/>
  <c r="D13" i="43"/>
  <c r="C18" i="38"/>
  <c r="C5" i="47"/>
  <c r="E5" i="47"/>
  <c r="C4" i="41"/>
  <c r="E4" i="41"/>
  <c r="C2" i="42"/>
  <c r="C2" i="39"/>
  <c r="C24" i="39" s="1"/>
  <c r="A48" i="20"/>
  <c r="F11" i="41" l="1"/>
  <c r="F6" i="41"/>
  <c r="F28" i="41"/>
  <c r="F14" i="41"/>
  <c r="F9" i="41"/>
  <c r="F8" i="41"/>
  <c r="F12" i="41"/>
  <c r="F18" i="41"/>
  <c r="F5" i="47" l="1"/>
  <c r="F7" i="38"/>
  <c r="F18" i="38" s="1"/>
  <c r="O9" i="41"/>
  <c r="O8" i="41"/>
  <c r="O28" i="41"/>
  <c r="O14" i="41"/>
  <c r="O11" i="41"/>
  <c r="F13" i="41"/>
  <c r="F16" i="41" s="1"/>
  <c r="F20" i="41" s="1"/>
  <c r="F22" i="41"/>
  <c r="O22" i="41" s="1"/>
  <c r="O12" i="41"/>
  <c r="O13" i="41" l="1"/>
  <c r="O6" i="41"/>
  <c r="F12" i="47"/>
  <c r="Q12" i="47" s="1"/>
  <c r="O18" i="41"/>
  <c r="F24" i="41"/>
  <c r="F9" i="38" l="1"/>
  <c r="F13" i="38" s="1"/>
  <c r="J13" i="38" s="1"/>
  <c r="O16" i="41"/>
  <c r="F27" i="41"/>
  <c r="O20" i="41" l="1"/>
  <c r="F20" i="38"/>
  <c r="F27" i="38" s="1"/>
  <c r="O35" i="41"/>
  <c r="O24" i="41" l="1"/>
  <c r="N27" i="38"/>
  <c r="E25" i="47"/>
  <c r="P25" i="47" s="1"/>
  <c r="O27" i="41" l="1"/>
  <c r="F7" i="47"/>
  <c r="Q7" i="47" s="1"/>
  <c r="F8" i="47"/>
  <c r="Q8" i="47" s="1"/>
  <c r="E24" i="47"/>
  <c r="P24" i="47" s="1"/>
  <c r="O32" i="41" l="1"/>
  <c r="O31" i="41"/>
  <c r="E26" i="47"/>
  <c r="P26" i="47" s="1"/>
  <c r="D25" i="47"/>
  <c r="O25" i="47" s="1"/>
  <c r="D14" i="41" l="1"/>
  <c r="D12" i="41"/>
  <c r="E14" i="41" l="1"/>
  <c r="E12" i="41"/>
  <c r="M12" i="41"/>
  <c r="B12" i="41"/>
  <c r="B14" i="41"/>
  <c r="K14" i="41" s="1"/>
  <c r="C14" i="41"/>
  <c r="M14" i="41"/>
  <c r="N12" i="41" l="1"/>
  <c r="K12" i="41"/>
  <c r="C12" i="41"/>
  <c r="L14" i="41" l="1"/>
  <c r="L12" i="41"/>
  <c r="E11" i="47"/>
  <c r="P11" i="47" s="1"/>
  <c r="D11" i="47"/>
  <c r="O11" i="47" s="1"/>
  <c r="B22" i="42" l="1"/>
  <c r="L22" i="42" s="1"/>
  <c r="D24" i="47"/>
  <c r="O24" i="47" s="1"/>
  <c r="D26" i="47"/>
  <c r="O26" i="47" s="1"/>
  <c r="B23" i="20" l="1"/>
  <c r="C23" i="20"/>
  <c r="D23" i="20"/>
  <c r="D25" i="20" s="1"/>
  <c r="E23" i="20" l="1"/>
  <c r="F23" i="20" l="1"/>
  <c r="G23" i="20" l="1"/>
  <c r="I23" i="20"/>
  <c r="H23" i="20" l="1"/>
  <c r="D12" i="47" l="1"/>
  <c r="O12" i="47" s="1"/>
  <c r="N14" i="41" l="1"/>
  <c r="E12" i="47" l="1"/>
  <c r="P12" i="47" s="1"/>
  <c r="C12" i="47" l="1"/>
  <c r="N12" i="47" s="1"/>
  <c r="B12" i="47" l="1"/>
  <c r="M12" i="47" s="1"/>
  <c r="C39" i="39" l="1"/>
  <c r="E11" i="41"/>
  <c r="D9" i="39"/>
  <c r="D39" i="39"/>
  <c r="C9" i="39"/>
  <c r="C15" i="39" l="1"/>
  <c r="D15" i="39"/>
  <c r="F49" i="20"/>
  <c r="F50" i="20" s="1"/>
  <c r="C11" i="41"/>
  <c r="N11" i="41"/>
  <c r="L11" i="41" l="1"/>
  <c r="B41" i="42" l="1"/>
  <c r="B40" i="42" l="1"/>
  <c r="B42" i="42"/>
  <c r="C11" i="47" l="1"/>
  <c r="N11" i="47" s="1"/>
  <c r="B31" i="42" l="1"/>
  <c r="B35" i="42" l="1"/>
  <c r="F21" i="47" l="1"/>
  <c r="Q21" i="47" s="1"/>
  <c r="D32" i="39" l="1"/>
  <c r="B38" i="39"/>
  <c r="D40" i="39"/>
  <c r="D41" i="39"/>
  <c r="D8" i="39"/>
  <c r="C8" i="39"/>
  <c r="D10" i="39"/>
  <c r="C9" i="41"/>
  <c r="B17" i="39"/>
  <c r="C41" i="39"/>
  <c r="E22" i="41"/>
  <c r="E28" i="41"/>
  <c r="C16" i="39"/>
  <c r="E9" i="41"/>
  <c r="C17" i="39"/>
  <c r="E6" i="41"/>
  <c r="C10" i="39"/>
  <c r="B9" i="39"/>
  <c r="E8" i="41"/>
  <c r="D17" i="39"/>
  <c r="D31" i="39"/>
  <c r="B15" i="39"/>
  <c r="B40" i="39"/>
  <c r="D9" i="41"/>
  <c r="C34" i="39"/>
  <c r="D8" i="41"/>
  <c r="D33" i="39"/>
  <c r="D28" i="41"/>
  <c r="C31" i="39"/>
  <c r="C33" i="39"/>
  <c r="B28" i="41"/>
  <c r="D37" i="39"/>
  <c r="B9" i="41"/>
  <c r="D6" i="41"/>
  <c r="C49" i="20"/>
  <c r="C50" i="20" s="1"/>
  <c r="C51" i="20" s="1"/>
  <c r="C28" i="41"/>
  <c r="C40" i="39"/>
  <c r="D16" i="39"/>
  <c r="C38" i="39"/>
  <c r="B39" i="39"/>
  <c r="D11" i="41"/>
  <c r="B34" i="39"/>
  <c r="C32" i="39"/>
  <c r="B31" i="39"/>
  <c r="B32" i="39"/>
  <c r="C28" i="39"/>
  <c r="D38" i="39"/>
  <c r="D34" i="39"/>
  <c r="B14" i="39"/>
  <c r="B41" i="39"/>
  <c r="B33" i="39"/>
  <c r="H24" i="20"/>
  <c r="H25" i="20" s="1"/>
  <c r="E49" i="20"/>
  <c r="E50" i="20" s="1"/>
  <c r="F24" i="20" l="1"/>
  <c r="F25" i="20" s="1"/>
  <c r="D42" i="39"/>
  <c r="K42" i="39" s="1"/>
  <c r="C35" i="39"/>
  <c r="N28" i="41"/>
  <c r="C22" i="41"/>
  <c r="C8" i="41"/>
  <c r="L8" i="41" s="1"/>
  <c r="K28" i="41"/>
  <c r="E18" i="41"/>
  <c r="N18" i="41" s="1"/>
  <c r="E24" i="20"/>
  <c r="E25" i="20" s="1"/>
  <c r="B49" i="20"/>
  <c r="B50" i="20" s="1"/>
  <c r="H49" i="20"/>
  <c r="H50" i="20" s="1"/>
  <c r="B35" i="39"/>
  <c r="M11" i="41"/>
  <c r="B37" i="39"/>
  <c r="B42" i="39" s="1"/>
  <c r="I42" i="39" s="1"/>
  <c r="J40" i="42"/>
  <c r="N22" i="41"/>
  <c r="D22" i="41"/>
  <c r="M22" i="41" s="1"/>
  <c r="B11" i="41"/>
  <c r="K11" i="41" s="1"/>
  <c r="M28" i="41"/>
  <c r="D35" i="39"/>
  <c r="K35" i="39" s="1"/>
  <c r="M8" i="41"/>
  <c r="M9" i="41"/>
  <c r="B22" i="41"/>
  <c r="B18" i="41"/>
  <c r="B8" i="39"/>
  <c r="B8" i="41"/>
  <c r="K8" i="41" s="1"/>
  <c r="D28" i="39"/>
  <c r="K28" i="39" s="1"/>
  <c r="L9" i="41"/>
  <c r="N8" i="41"/>
  <c r="N9" i="41"/>
  <c r="E13" i="41"/>
  <c r="E16" i="41" s="1"/>
  <c r="C13" i="41"/>
  <c r="B13" i="41"/>
  <c r="D13" i="41"/>
  <c r="D16" i="41" s="1"/>
  <c r="B28" i="39"/>
  <c r="B24" i="20"/>
  <c r="B25" i="20" s="1"/>
  <c r="D14" i="39"/>
  <c r="D18" i="39" s="1"/>
  <c r="K18" i="39" s="1"/>
  <c r="D18" i="41"/>
  <c r="D14" i="47"/>
  <c r="O14" i="47" s="1"/>
  <c r="D7" i="39"/>
  <c r="D11" i="39" s="1"/>
  <c r="K11" i="39" s="1"/>
  <c r="C14" i="39"/>
  <c r="C18" i="39" s="1"/>
  <c r="B10" i="39"/>
  <c r="I40" i="42"/>
  <c r="C37" i="39"/>
  <c r="C42" i="39" s="1"/>
  <c r="J42" i="39" s="1"/>
  <c r="C7" i="39"/>
  <c r="C11" i="39" s="1"/>
  <c r="L28" i="41"/>
  <c r="M6" i="41"/>
  <c r="B16" i="39"/>
  <c r="B18" i="39" s="1"/>
  <c r="B6" i="42"/>
  <c r="F14" i="47"/>
  <c r="Q14" i="47" s="1"/>
  <c r="K9" i="41" l="1"/>
  <c r="E20" i="41"/>
  <c r="E24" i="41" s="1"/>
  <c r="E27" i="41" s="1"/>
  <c r="B34" i="42"/>
  <c r="B6" i="41"/>
  <c r="K6" i="41" s="1"/>
  <c r="N13" i="41"/>
  <c r="G49" i="20"/>
  <c r="G50" i="20" s="1"/>
  <c r="I49" i="20"/>
  <c r="I50" i="20" s="1"/>
  <c r="C20" i="39"/>
  <c r="M13" i="41"/>
  <c r="I35" i="39"/>
  <c r="D44" i="39"/>
  <c r="K44" i="39" s="1"/>
  <c r="B7" i="39"/>
  <c r="B11" i="39" s="1"/>
  <c r="B20" i="39" s="1"/>
  <c r="J35" i="39"/>
  <c r="J28" i="39"/>
  <c r="E14" i="47"/>
  <c r="P14" i="47" s="1"/>
  <c r="C24" i="20"/>
  <c r="C25" i="20" s="1"/>
  <c r="C26" i="20" s="1"/>
  <c r="K18" i="41"/>
  <c r="M18" i="41"/>
  <c r="L13" i="41"/>
  <c r="N6" i="41"/>
  <c r="B44" i="39"/>
  <c r="D20" i="39"/>
  <c r="K20" i="39" s="1"/>
  <c r="J18" i="39"/>
  <c r="C44" i="39"/>
  <c r="J47" i="39" s="1"/>
  <c r="C6" i="41"/>
  <c r="C18" i="41"/>
  <c r="D20" i="41"/>
  <c r="D24" i="41" s="1"/>
  <c r="D27" i="41" s="1"/>
  <c r="F15" i="47"/>
  <c r="Q15" i="47" s="1"/>
  <c r="I18" i="39" l="1"/>
  <c r="L22" i="41"/>
  <c r="D15" i="47"/>
  <c r="O15" i="47" s="1"/>
  <c r="B16" i="41"/>
  <c r="B20" i="41" s="1"/>
  <c r="B24" i="41" s="1"/>
  <c r="B27" i="41" s="1"/>
  <c r="K47" i="39"/>
  <c r="G24" i="20"/>
  <c r="G25" i="20" s="1"/>
  <c r="F16" i="47"/>
  <c r="Q16" i="47" s="1"/>
  <c r="J11" i="39"/>
  <c r="F19" i="47"/>
  <c r="Q19" i="47" s="1"/>
  <c r="E9" i="38"/>
  <c r="E20" i="38" s="1"/>
  <c r="E27" i="38" s="1"/>
  <c r="M27" i="38" s="1"/>
  <c r="N16" i="41"/>
  <c r="B47" i="41"/>
  <c r="B55" i="41" s="1"/>
  <c r="C20" i="38"/>
  <c r="C27" i="38" s="1"/>
  <c r="K13" i="41"/>
  <c r="K22" i="41"/>
  <c r="I11" i="39"/>
  <c r="M20" i="41"/>
  <c r="D9" i="38"/>
  <c r="D20" i="38" s="1"/>
  <c r="D27" i="38" s="1"/>
  <c r="L27" i="38" s="1"/>
  <c r="E18" i="47"/>
  <c r="P18" i="47" s="1"/>
  <c r="M16" i="41"/>
  <c r="L6" i="41"/>
  <c r="C16" i="41"/>
  <c r="C20" i="41" s="1"/>
  <c r="C24" i="41" s="1"/>
  <c r="C27" i="41" s="1"/>
  <c r="L18" i="41"/>
  <c r="E17" i="47"/>
  <c r="P17" i="47" s="1"/>
  <c r="I47" i="39"/>
  <c r="N35" i="41"/>
  <c r="M35" i="41"/>
  <c r="F18" i="47"/>
  <c r="Q18" i="47" s="1"/>
  <c r="N24" i="41" l="1"/>
  <c r="N20" i="41"/>
  <c r="F17" i="47"/>
  <c r="Q17" i="47" s="1"/>
  <c r="J20" i="39"/>
  <c r="E13" i="38"/>
  <c r="I13" i="38" s="1"/>
  <c r="D13" i="38"/>
  <c r="H13" i="38" s="1"/>
  <c r="D16" i="47"/>
  <c r="O16" i="47" s="1"/>
  <c r="K27" i="38"/>
  <c r="I28" i="39"/>
  <c r="L16" i="41"/>
  <c r="I24" i="20"/>
  <c r="I25" i="20" s="1"/>
  <c r="K16" i="41"/>
  <c r="B20" i="38"/>
  <c r="B27" i="38" s="1"/>
  <c r="E19" i="47"/>
  <c r="P19" i="47" s="1"/>
  <c r="D19" i="47"/>
  <c r="O19" i="47" s="1"/>
  <c r="K35" i="41"/>
  <c r="L35" i="41"/>
  <c r="M24" i="41" l="1"/>
  <c r="I44" i="39"/>
  <c r="L20" i="41"/>
  <c r="E16" i="47"/>
  <c r="P16" i="47" s="1"/>
  <c r="B5" i="42"/>
  <c r="I7" i="42" s="1"/>
  <c r="I20" i="39"/>
  <c r="J27" i="38"/>
  <c r="K20" i="41"/>
  <c r="J44" i="39"/>
  <c r="C5" i="42"/>
  <c r="J7" i="42" s="1"/>
  <c r="C31" i="41"/>
  <c r="N27" i="41" l="1"/>
  <c r="L24" i="41"/>
  <c r="M27" i="41"/>
  <c r="D31" i="41"/>
  <c r="D32" i="41"/>
  <c r="C32" i="41"/>
  <c r="K24" i="41"/>
  <c r="C7" i="42"/>
  <c r="C8" i="47"/>
  <c r="N8" i="47" s="1"/>
  <c r="C7" i="47"/>
  <c r="N7" i="47" s="1"/>
  <c r="L31" i="41"/>
  <c r="L27" i="41" l="1"/>
  <c r="B7" i="42"/>
  <c r="I16" i="42" s="1"/>
  <c r="I31" i="42" s="1"/>
  <c r="L31" i="42" s="1"/>
  <c r="L32" i="41"/>
  <c r="M32" i="41"/>
  <c r="D8" i="47"/>
  <c r="O8" i="47" s="1"/>
  <c r="D7" i="47"/>
  <c r="O7" i="47" s="1"/>
  <c r="M31" i="41"/>
  <c r="E15" i="47"/>
  <c r="P15" i="47" s="1"/>
  <c r="K27" i="41"/>
  <c r="D17" i="47"/>
  <c r="O17" i="47" s="1"/>
  <c r="C16" i="42"/>
  <c r="J16" i="42"/>
  <c r="J31" i="42" s="1"/>
  <c r="M31" i="42" s="1"/>
  <c r="M7" i="42"/>
  <c r="D9" i="47" l="1"/>
  <c r="O9" i="47" s="1"/>
  <c r="B9" i="47"/>
  <c r="M9" i="47" s="1"/>
  <c r="B16" i="42"/>
  <c r="L16" i="42" s="1"/>
  <c r="B33" i="42"/>
  <c r="L7" i="42"/>
  <c r="E32" i="41"/>
  <c r="E31" i="41"/>
  <c r="B32" i="41"/>
  <c r="B31" i="41"/>
  <c r="M16" i="42"/>
  <c r="C33" i="42"/>
  <c r="N31" i="41" l="1"/>
  <c r="K31" i="41"/>
  <c r="E7" i="47"/>
  <c r="P7" i="47" s="1"/>
  <c r="E8" i="47"/>
  <c r="P8" i="47" s="1"/>
  <c r="N32" i="41"/>
  <c r="B8" i="47"/>
  <c r="M8" i="47" s="1"/>
  <c r="B7" i="47"/>
  <c r="M7" i="47" s="1"/>
  <c r="D18" i="47"/>
  <c r="O18" i="47" s="1"/>
  <c r="K32" i="41"/>
  <c r="C9" i="47"/>
  <c r="N9" i="47" s="1"/>
  <c r="E9" i="47" l="1"/>
  <c r="P9" i="4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Pellonmaa Henna</author>
  </authors>
  <commentList>
    <comment ref="B15" authorId="0" shapeId="0" xr:uid="{00000000-0006-0000-0300-000001000000}">
      <text>
        <r>
          <rPr>
            <b/>
            <sz val="9"/>
            <color indexed="81"/>
            <rFont val="Tahoma"/>
            <family val="2"/>
          </rPr>
          <t>Pellonmaa Henna:</t>
        </r>
        <r>
          <rPr>
            <sz val="9"/>
            <color indexed="81"/>
            <rFont val="Tahoma"/>
            <family val="2"/>
          </rPr>
          <t xml:space="preserve">
Varmista tämä kaava vielä!</t>
        </r>
      </text>
    </comment>
    <comment ref="C15" authorId="0" shapeId="0" xr:uid="{00000000-0006-0000-0300-000002000000}">
      <text>
        <r>
          <rPr>
            <b/>
            <sz val="9"/>
            <color indexed="81"/>
            <rFont val="Tahoma"/>
            <family val="2"/>
          </rPr>
          <t>Pellonmaa Henna:</t>
        </r>
        <r>
          <rPr>
            <sz val="9"/>
            <color indexed="81"/>
            <rFont val="Tahoma"/>
            <family val="2"/>
          </rPr>
          <t xml:space="preserve">
Varmista tämä kaava vielä!</t>
        </r>
      </text>
    </comment>
  </commentList>
</comments>
</file>

<file path=xl/sharedStrings.xml><?xml version="1.0" encoding="utf-8"?>
<sst xmlns="http://schemas.openxmlformats.org/spreadsheetml/2006/main" count="1729" uniqueCount="502">
  <si>
    <t>%</t>
  </si>
  <si>
    <t>Liikevaihto</t>
  </si>
  <si>
    <t>Liiketoiminnan muut tuotot</t>
  </si>
  <si>
    <t>Liiketoiminnan muut kulut</t>
  </si>
  <si>
    <t>Liikevoitto</t>
  </si>
  <si>
    <t>Voitto ennen veroja</t>
  </si>
  <si>
    <t xml:space="preserve">Tuloverot </t>
  </si>
  <si>
    <t>Tilikauden voitto</t>
  </si>
  <si>
    <t>Tilikauden voiton jakautuminen:</t>
  </si>
  <si>
    <t>Emoyhtiön omistajille</t>
  </si>
  <si>
    <t>Emoyhtiön omistajille kuuluvasta voitosta laskettu osakekohtainen tulos:</t>
  </si>
  <si>
    <t>VARAT</t>
  </si>
  <si>
    <t>Pitkäaikaiset varat</t>
  </si>
  <si>
    <t>Aineettomat hyödykkeet</t>
  </si>
  <si>
    <t>Liikearvo</t>
  </si>
  <si>
    <t>Aineelliset käyttöomaisuushyödykkeet</t>
  </si>
  <si>
    <t>Muut pitkäaikaiset varat</t>
  </si>
  <si>
    <t>Laskennalliset verosaamiset</t>
  </si>
  <si>
    <t>Muut saamiset</t>
  </si>
  <si>
    <t>Lyhytaikaiset varat</t>
  </si>
  <si>
    <t>Vaihto-omaisuus</t>
  </si>
  <si>
    <t>Rahavarat</t>
  </si>
  <si>
    <t>Varat yhteensä</t>
  </si>
  <si>
    <t>OMA PÄÄOMA JA VELAT</t>
  </si>
  <si>
    <t>Oma pääoma</t>
  </si>
  <si>
    <t>Emoyhtiön omistajille kuuluva oma pääoma</t>
  </si>
  <si>
    <t>Kertyneet voittovarat</t>
  </si>
  <si>
    <t>Oma pääoma yhteensä</t>
  </si>
  <si>
    <t>Pitkäaikaiset velat</t>
  </si>
  <si>
    <t>Laskennalliset verovelat</t>
  </si>
  <si>
    <t>Varaukset</t>
  </si>
  <si>
    <t>Muut velat</t>
  </si>
  <si>
    <t>Lyhytaikaiset velat</t>
  </si>
  <si>
    <t>Velat yhteensä</t>
  </si>
  <si>
    <t>Oma pääoma ja velat  yhteensä</t>
  </si>
  <si>
    <t>Liiketoiminnan rahavirta</t>
  </si>
  <si>
    <t>Tulorahoitus ennen käyttöpääoman muutosta</t>
  </si>
  <si>
    <t>Käyttöpääoman muutos</t>
  </si>
  <si>
    <t>Myyntisaamisten ja muiden saamisten muutos</t>
  </si>
  <si>
    <t>Vaihto-omaisuuden muutos</t>
  </si>
  <si>
    <t>Ostovelkojen ja muiden velkojen muutos</t>
  </si>
  <si>
    <t xml:space="preserve">Maksetut korot </t>
  </si>
  <si>
    <t xml:space="preserve">Saadut korot </t>
  </si>
  <si>
    <t>Maksetut verot</t>
  </si>
  <si>
    <t>Liiketoiminnan nettorahavirta</t>
  </si>
  <si>
    <t xml:space="preserve">     </t>
  </si>
  <si>
    <t>Investointien rahavirta</t>
  </si>
  <si>
    <t xml:space="preserve">Investoinnit aineellisiin ja aineettomiin käyttöomaisuushyödykkeisiin </t>
  </si>
  <si>
    <t>Investointien nettorahavirta</t>
  </si>
  <si>
    <t>Rahoituksen rahavirta</t>
  </si>
  <si>
    <t>Pitkäaikaisten lainojen nostot</t>
  </si>
  <si>
    <t>Pitkäaikaisten lainojen takaisinmaksut</t>
  </si>
  <si>
    <t>Rahoituksen nettorahavirta</t>
  </si>
  <si>
    <t>Likvidien varojen nettomuutos</t>
  </si>
  <si>
    <t>Likvidit varat tilikauden alussa</t>
  </si>
  <si>
    <t>Valuuttakurssien muutosten vaikutus</t>
  </si>
  <si>
    <t>Likvidit varat taseessa tilikauden lopussa</t>
  </si>
  <si>
    <t>Likvidit varat</t>
  </si>
  <si>
    <t>Yhteensä</t>
  </si>
  <si>
    <t>Osake-pääoma</t>
  </si>
  <si>
    <t>Muuntoerot</t>
  </si>
  <si>
    <t xml:space="preserve">LASSILA &amp; TIKANOJA </t>
  </si>
  <si>
    <t xml:space="preserve">TUNNUSLUVUT </t>
  </si>
  <si>
    <t>Oman pääoman tuotto, %</t>
  </si>
  <si>
    <t>Sijoitetun pääoman tuotto, %</t>
  </si>
  <si>
    <t>Osakkeiden osakeantioikaistu lukumäärä, 1000 kpl</t>
  </si>
  <si>
    <t>keskimäärin kauden aikana</t>
  </si>
  <si>
    <t>kauden lopussa</t>
  </si>
  <si>
    <t>keskimäärin kauden aikana, laimennettu</t>
  </si>
  <si>
    <t>Ympäristöpalvelut</t>
  </si>
  <si>
    <t>Liiketoiminnan rahavirran oikaisut</t>
  </si>
  <si>
    <t>Poistot ja arvonalentumiset</t>
  </si>
  <si>
    <t>Rahoitustuotot ja -kulut</t>
  </si>
  <si>
    <t>Muut</t>
  </si>
  <si>
    <t>KONSERNITASE</t>
  </si>
  <si>
    <t>KONSERNIN RAHAVIRTALASKELMA</t>
  </si>
  <si>
    <t>Henkilöstö kokoaikaiseksi muutettuna keskimäärin</t>
  </si>
  <si>
    <t>Hankitut tytäryritykset ja liiketoiminnat vähennettynä hankintahetken rahavaroilla</t>
  </si>
  <si>
    <t>Lyhytaikaisten lainojen muutos</t>
  </si>
  <si>
    <t>Henkilöstö, koko- ja osa-aikaiset yhteensä kauden lopussa</t>
  </si>
  <si>
    <t>LASKELMA KONSERNIN OMAN PÄÄOMAN MUUTOKSISTA</t>
  </si>
  <si>
    <t>Gearing, %</t>
  </si>
  <si>
    <t>Määräysvallattomille omistajille</t>
  </si>
  <si>
    <t xml:space="preserve"> </t>
  </si>
  <si>
    <t>Myytävissä olevat rahoitusvarat</t>
  </si>
  <si>
    <t>KONSERNIN TULOSLASKELMA</t>
  </si>
  <si>
    <t>Omavaraisuusaste, %</t>
  </si>
  <si>
    <t>Teollisuuspalvelut</t>
  </si>
  <si>
    <t>Kiinteistöpalvelut</t>
  </si>
  <si>
    <t xml:space="preserve">Etuuspohjaisten eläkejärjestelyiden uudelleen määrittämisestä johtuvat erät </t>
  </si>
  <si>
    <t>Suojaus-rahasto</t>
  </si>
  <si>
    <t>Sijoitetun vapaan pääoman rahasto</t>
  </si>
  <si>
    <t>Määräysvallat-tomien omistajien osuus</t>
  </si>
  <si>
    <t>Laaja tulos</t>
  </si>
  <si>
    <t>Tilikauden tulos</t>
  </si>
  <si>
    <t>Tilikauden laaja tulos yhteensä</t>
  </si>
  <si>
    <t>Liiketoimet omistajien kanssa</t>
  </si>
  <si>
    <t>Liiketoimet omistajien kanssa yhteensä</t>
  </si>
  <si>
    <t>Muunto-erot</t>
  </si>
  <si>
    <t xml:space="preserve">  Suojausrahasto käyvän arvon muutos</t>
  </si>
  <si>
    <t xml:space="preserve">  Myytävissä olevat rahoitusvarat</t>
  </si>
  <si>
    <t xml:space="preserve">  Muuntoerot</t>
  </si>
  <si>
    <t>Maksetut osingot</t>
  </si>
  <si>
    <t>Muut muutokset</t>
  </si>
  <si>
    <t>Osakeperusteiset etuudet</t>
  </si>
  <si>
    <t>Palautuneet osingot</t>
  </si>
  <si>
    <t>-</t>
  </si>
  <si>
    <t>Sijoitukset</t>
  </si>
  <si>
    <t>Saamiset</t>
  </si>
  <si>
    <t>Laskennallinen verovelka</t>
  </si>
  <si>
    <t>Hankittu nettovarallisuus</t>
  </si>
  <si>
    <t>Kokonaisvastike</t>
  </si>
  <si>
    <t>Vaikutus rahavirtaan</t>
  </si>
  <si>
    <t>Rahana maksettu vastike</t>
  </si>
  <si>
    <t>Hankitun yrityksen rahavarat</t>
  </si>
  <si>
    <t>Poistot aineettomista</t>
  </si>
  <si>
    <t>Nettovaikutus</t>
  </si>
  <si>
    <t>Vaikutus liikevoittoon:</t>
  </si>
  <si>
    <t>Tase</t>
  </si>
  <si>
    <t>diff</t>
  </si>
  <si>
    <t>Omien osakkeiden ostot</t>
  </si>
  <si>
    <t>MEUR</t>
  </si>
  <si>
    <t>Käypä arvo yhteensä</t>
  </si>
  <si>
    <t>Me</t>
  </si>
  <si>
    <t>Korolliset nettovelat, Me</t>
  </si>
  <si>
    <t>EVA, Me*</t>
  </si>
  <si>
    <t>Bruttoinvestoinnit, Me</t>
  </si>
  <si>
    <t>Poistot ja arvonalentumiset, Me</t>
  </si>
  <si>
    <t>Osakekohtainen tulos, e</t>
  </si>
  <si>
    <t>Laimennettu osakekohtainen tulos, e</t>
  </si>
  <si>
    <t>Liiketoiminnan rahavirta/osake, e</t>
  </si>
  <si>
    <t>Oma pääoma/osake, e</t>
  </si>
  <si>
    <t>Maksamatta</t>
  </si>
  <si>
    <t>Myyntisaamiset</t>
  </si>
  <si>
    <t>Ostovelat</t>
  </si>
  <si>
    <t>1-12/2016</t>
  </si>
  <si>
    <t>12/2016</t>
  </si>
  <si>
    <t>M€</t>
  </si>
  <si>
    <t>** Hallituksen esitys</t>
  </si>
  <si>
    <t>Rahoitusvelat</t>
  </si>
  <si>
    <t>Varaston muutos</t>
  </si>
  <si>
    <t>Materiaalit ja palvelut</t>
  </si>
  <si>
    <t>Työsuhde-etuuksista aiheutuvat kulut</t>
  </si>
  <si>
    <t xml:space="preserve">EVA </t>
  </si>
  <si>
    <t>KONSERNIN LAAJA  TULOSLASKELMA</t>
  </si>
  <si>
    <t>Sijoitetulle pääomalle laskettu kustannus</t>
  </si>
  <si>
    <t>EVA-TULOKSEN TÄSMÄYTYS LIIKEVOITTOON</t>
  </si>
  <si>
    <t>Huom! Vertailukaudet 2016 Osakkuusyhtiötulos on vielä täällä! Korjaa kaava Q1/2018</t>
  </si>
  <si>
    <t>Oma pääoma 1.1.2017</t>
  </si>
  <si>
    <t>Kommentit</t>
  </si>
  <si>
    <t>Siirtovelat</t>
  </si>
  <si>
    <t>tarkistus</t>
  </si>
  <si>
    <t>Orgaaninen kasvu</t>
  </si>
  <si>
    <t>Tavoite 2020</t>
  </si>
  <si>
    <t>Kasvu, %</t>
  </si>
  <si>
    <t>0 - 70</t>
  </si>
  <si>
    <t>Tuloksen laskun myötä ROI laskenut edellisen vuoden</t>
  </si>
  <si>
    <t>tasosta.</t>
  </si>
  <si>
    <t>EVA Tunnusluvut -HFM sivulle</t>
  </si>
  <si>
    <t>Liikevoittoennuste</t>
  </si>
  <si>
    <t>Verot 20,8% mukaan</t>
  </si>
  <si>
    <t>KRA:n tappio</t>
  </si>
  <si>
    <t>Ruotsin poistoeron tuloutus</t>
  </si>
  <si>
    <t xml:space="preserve">Verot  </t>
  </si>
  <si>
    <t>Veroaste tilinpäätöksessä</t>
  </si>
  <si>
    <t>KONSERNIN VEROASTE-ENNUSTE</t>
  </si>
  <si>
    <t>KONSERNIN VEROASTE</t>
  </si>
  <si>
    <t>Tuloverot tilikaudelta</t>
  </si>
  <si>
    <t>Tuloverot aikaisemmilta tilikausilta</t>
  </si>
  <si>
    <t>Laskennallisten verovelkojen muutos</t>
  </si>
  <si>
    <t>Laskennallisten verojen muutos PPA</t>
  </si>
  <si>
    <t>Laskennallisten verosaamisten muutos</t>
  </si>
  <si>
    <t>Verot yhteensä</t>
  </si>
  <si>
    <t>Verot järjestelmästä ennen oikaisuja 20,8 %</t>
  </si>
  <si>
    <t>KRR Oy:n tappiosta kirjataan laskennallinen verosaaminen</t>
  </si>
  <si>
    <t>L&amp;T FM:n taseessa olevan poistoeron tuloutuksen verovaikutus</t>
  </si>
  <si>
    <t>T€</t>
  </si>
  <si>
    <t>Erillisyhtiöiden verot tilikaudelta</t>
  </si>
  <si>
    <t>rivi pois?</t>
  </si>
  <si>
    <t>pois</t>
  </si>
  <si>
    <t>MUUT HANKITUT LIIKETOIMINNOT YHTEENLASKETTUNA</t>
  </si>
  <si>
    <t>HANKITUT LIIKETOIMINNOT</t>
  </si>
  <si>
    <t>L&amp;T FM AB</t>
  </si>
  <si>
    <t>Sijoitettu pääoma (rullava 12 kk vuosineljännesten keskiarvo)</t>
  </si>
  <si>
    <t>IFRS 15 vaikutus</t>
  </si>
  <si>
    <t>* EVA = liikevoitto - sijoitetulle pääomalle (vuosineljännesten keskiarvo) laskettu kustannus. WACC: 2018 6,60 %, 2017 6,69 %</t>
  </si>
  <si>
    <t>Oma pääoma 1.1.2018</t>
  </si>
  <si>
    <t>Kiinteistötekniikka</t>
  </si>
  <si>
    <t>Oikaistu liikevoitto</t>
  </si>
  <si>
    <t>OIKAISTUN LIIKEVOITON TÄSMÄYTYS LIIKEVOITTOON</t>
  </si>
  <si>
    <t>Kauppahinnan allokaatiopoistot:</t>
  </si>
  <si>
    <t>Toimialojen kauppahinnan allokaatiopoistot: Segmenttitiedot_032018_2017_final_viralliset vertailuluvut</t>
  </si>
  <si>
    <t>1-12/2018</t>
  </si>
  <si>
    <t>7-9/2018</t>
  </si>
  <si>
    <t>VAIHTOEHTOISTEN TUNNUSLUKUJEN TÄSMÄYTYS</t>
  </si>
  <si>
    <t>Katso vielä nämä!</t>
  </si>
  <si>
    <t>Nämä luvut haetaan: Segmenttitiedot_122018: (Välilehti: TOIMIALATIEDOT, alin taulukko)</t>
  </si>
  <si>
    <t>Välilehdet: Tiedotteelle - YTD ja Tiedotteelle - Periodic</t>
  </si>
  <si>
    <t>Revenue recognised over time</t>
  </si>
  <si>
    <t>Revenue recognised at a point in time</t>
  </si>
  <si>
    <t>Rent</t>
  </si>
  <si>
    <t>Total net sales</t>
  </si>
  <si>
    <t>Long-term service agreements</t>
  </si>
  <si>
    <t>Separately ordered services</t>
  </si>
  <si>
    <t>Project business</t>
  </si>
  <si>
    <t>Sales of equipment and materials</t>
  </si>
  <si>
    <t>Environmental Services</t>
  </si>
  <si>
    <t>Industrial Services</t>
  </si>
  <si>
    <t>Total</t>
  </si>
  <si>
    <t>Lease income</t>
  </si>
  <si>
    <t>paitsi 12/2018</t>
  </si>
  <si>
    <t>10-12/2018</t>
  </si>
  <si>
    <t>12/2018</t>
  </si>
  <si>
    <t>ei tarvitse?</t>
  </si>
  <si>
    <t>EBITDA</t>
  </si>
  <si>
    <t>1-3/2019</t>
  </si>
  <si>
    <t>Q2 2018 investointien kassavirta = FM lisäys</t>
  </si>
  <si>
    <t>09/2018 ok/ MS 9.9.2019</t>
  </si>
  <si>
    <t>092018 päivitetty MS 9.9.2019</t>
  </si>
  <si>
    <t>L&amp;T FM AB:n hankinta saatiin päätökseen 31.8.2017.
Vuoden 2018 ensimmäisellä vuosineljänneksellä kauppahintaa palautettiin 2,2 miljoonaa euroa, josta investointien rahavirtaan vaikuttaa 1,6 miljoonaa euroa. Tämä on rivillä Hankitut tytäryritykset ja liiketoiminnat vähennettynä hankintahetken rahavaroilla netotettuna vuoden 2018 liiketoiminnon hankinnan kanssa. Lisäksi vuoden 2018 kolmannella vuosineljänneksellä hankittujen tase-erien arvoa oikaistiin 34,5 miljoonalla Ruotsin kruunulla. Muutokset on esitetty käyttöomaisuudessa lisäyksenä. Tilinpäätöksessä 31.12.2018 esitetty IFRS:n mukainen hankintamenolaskelma on lopullinen.</t>
  </si>
  <si>
    <t>Datan laskenta tehdään työexcelissä ja tuodaan tänne</t>
  </si>
  <si>
    <t>ei muutu Q2-&gt;Q3</t>
  </si>
  <si>
    <t>4-6/2019</t>
  </si>
  <si>
    <t xml:space="preserve">KEY FIGURES </t>
  </si>
  <si>
    <r>
      <rPr>
        <sz val="10"/>
        <rFont val="Arial"/>
        <family val="2"/>
      </rPr>
      <t>Earnings per share, EUR</t>
    </r>
  </si>
  <si>
    <r>
      <rPr>
        <sz val="10"/>
        <rFont val="Arial"/>
        <family val="2"/>
      </rPr>
      <t>Diluted earnings per share, EUR</t>
    </r>
  </si>
  <si>
    <r>
      <rPr>
        <sz val="10"/>
        <rFont val="Arial"/>
        <family val="2"/>
      </rPr>
      <t>Cash flow from operating activities/share, EUR</t>
    </r>
  </si>
  <si>
    <r>
      <rPr>
        <sz val="10"/>
        <rFont val="Arial"/>
        <family val="2"/>
      </rPr>
      <t>EVA, EUR million*</t>
    </r>
  </si>
  <si>
    <r>
      <rPr>
        <sz val="10"/>
        <rFont val="Arial"/>
        <family val="2"/>
      </rPr>
      <t>Gross capital expenditure, EUR million</t>
    </r>
  </si>
  <si>
    <r>
      <rPr>
        <sz val="10"/>
        <rFont val="Arial"/>
        <family val="2"/>
      </rPr>
      <t>Depreciation, amortisation and impairment, EUR million</t>
    </r>
  </si>
  <si>
    <r>
      <rPr>
        <sz val="10"/>
        <rFont val="Arial"/>
        <family val="2"/>
      </rPr>
      <t>Equity per share, EUR</t>
    </r>
  </si>
  <si>
    <t>Return on equity (ROE), %</t>
  </si>
  <si>
    <t>Invested capital, EUR million</t>
  </si>
  <si>
    <t>Return on invested capital (ROI), %</t>
  </si>
  <si>
    <t>Equity ratio, %</t>
  </si>
  <si>
    <t>Net interest-bearing liabilities, EUR million</t>
  </si>
  <si>
    <r>
      <rPr>
        <sz val="10"/>
        <rFont val="Arial"/>
        <family val="2"/>
      </rPr>
      <t>Average number of employees in full-time equivalents</t>
    </r>
  </si>
  <si>
    <r>
      <rPr>
        <sz val="10"/>
        <rFont val="Arial"/>
        <family val="2"/>
      </rPr>
      <t>Total number of full-time and part-time employees at end of period</t>
    </r>
  </si>
  <si>
    <r>
      <rPr>
        <sz val="10"/>
        <rFont val="Arial"/>
        <family val="2"/>
      </rPr>
      <t>Number of outstanding shares adjusted for issues, 1,000 shares</t>
    </r>
  </si>
  <si>
    <r>
      <rPr>
        <sz val="10"/>
        <rFont val="Arial"/>
        <family val="2"/>
      </rPr>
      <t>average during the period</t>
    </r>
  </si>
  <si>
    <r>
      <rPr>
        <sz val="10"/>
        <rFont val="Arial"/>
        <family val="2"/>
      </rPr>
      <t>at end of period</t>
    </r>
  </si>
  <si>
    <r>
      <rPr>
        <sz val="10"/>
        <rFont val="Arial"/>
        <family val="2"/>
      </rPr>
      <t>average during the period, diluted</t>
    </r>
  </si>
  <si>
    <t>* EVA = operating profit - cost calculated on invested capital (average of four quarters) WACC: 2019 6,55 %, 2018 6,60 %</t>
  </si>
  <si>
    <t>CONSOLIDATED INCOME STATEMENT</t>
  </si>
  <si>
    <r>
      <rPr>
        <b/>
        <sz val="10"/>
        <rFont val="Arial"/>
        <family val="2"/>
      </rPr>
      <t>Net sales</t>
    </r>
  </si>
  <si>
    <r>
      <rPr>
        <sz val="10"/>
        <rFont val="Arial"/>
        <family val="2"/>
      </rPr>
      <t>Other operating income</t>
    </r>
  </si>
  <si>
    <r>
      <rPr>
        <sz val="10"/>
        <rFont val="Arial"/>
        <family val="2"/>
      </rPr>
      <t>Change of inventory</t>
    </r>
  </si>
  <si>
    <r>
      <rPr>
        <sz val="10"/>
        <rFont val="Arial"/>
        <family val="2"/>
      </rPr>
      <t>Materials and services</t>
    </r>
  </si>
  <si>
    <r>
      <rPr>
        <sz val="10"/>
        <rFont val="Arial"/>
        <family val="2"/>
      </rPr>
      <t>Employee benefit expenses</t>
    </r>
  </si>
  <si>
    <r>
      <rPr>
        <sz val="10"/>
        <rFont val="Arial"/>
        <family val="2"/>
      </rPr>
      <t>Other operating expenses</t>
    </r>
  </si>
  <si>
    <r>
      <rPr>
        <sz val="10"/>
        <rFont val="Arial"/>
        <family val="2"/>
      </rPr>
      <t>Depreciation and impairment</t>
    </r>
  </si>
  <si>
    <r>
      <rPr>
        <b/>
        <sz val="10"/>
        <rFont val="Arial"/>
        <family val="2"/>
      </rPr>
      <t>Operating profit</t>
    </r>
  </si>
  <si>
    <r>
      <rPr>
        <sz val="10"/>
        <rFont val="Arial"/>
        <family val="2"/>
      </rPr>
      <t>Financial income and expenses</t>
    </r>
  </si>
  <si>
    <t xml:space="preserve">Share of the result of associated companies </t>
  </si>
  <si>
    <r>
      <rPr>
        <b/>
        <sz val="10"/>
        <rFont val="Arial"/>
        <family val="2"/>
      </rPr>
      <t>Profit before tax</t>
    </r>
  </si>
  <si>
    <r>
      <rPr>
        <sz val="10"/>
        <rFont val="Arial"/>
        <family val="2"/>
      </rPr>
      <t xml:space="preserve">Income taxes </t>
    </r>
  </si>
  <si>
    <r>
      <rPr>
        <b/>
        <sz val="10"/>
        <rFont val="Arial"/>
        <family val="2"/>
      </rPr>
      <t>Profit for the period</t>
    </r>
  </si>
  <si>
    <r>
      <rPr>
        <b/>
        <sz val="10"/>
        <rFont val="Arial"/>
        <family val="2"/>
      </rPr>
      <t>Attributable to:</t>
    </r>
  </si>
  <si>
    <r>
      <rPr>
        <sz val="10"/>
        <rFont val="Arial"/>
        <family val="2"/>
      </rPr>
      <t>Equity holders of the company</t>
    </r>
  </si>
  <si>
    <r>
      <rPr>
        <sz val="10"/>
        <rFont val="Arial"/>
        <family val="2"/>
      </rPr>
      <t>Non-controlling interest</t>
    </r>
  </si>
  <si>
    <r>
      <rPr>
        <b/>
        <sz val="10"/>
        <rFont val="Arial"/>
        <family val="2"/>
      </rPr>
      <t>Earnings per share attributable to equity holders of the parent company:</t>
    </r>
  </si>
  <si>
    <t>CONSOLIDATED STATEMENT OF COMPREHENSIVE INCOME</t>
  </si>
  <si>
    <r>
      <rPr>
        <b/>
        <sz val="10"/>
        <rFont val="Arial"/>
        <family val="2"/>
      </rPr>
      <t>Items not to be recognised through profit or loss</t>
    </r>
  </si>
  <si>
    <r>
      <rPr>
        <sz val="10"/>
        <rFont val="Arial"/>
        <family val="2"/>
      </rPr>
      <t xml:space="preserve">Items arising from re-measurement of defined benefit plans </t>
    </r>
  </si>
  <si>
    <r>
      <rPr>
        <sz val="10"/>
        <rFont val="Arial"/>
        <family val="2"/>
      </rPr>
      <t>Items not to be recognised through profit or loss, total</t>
    </r>
  </si>
  <si>
    <r>
      <rPr>
        <b/>
        <sz val="10"/>
        <rFont val="Arial"/>
        <family val="2"/>
      </rPr>
      <t>Items potentially to be recognised through profit or loss</t>
    </r>
  </si>
  <si>
    <r>
      <rPr>
        <sz val="10"/>
        <rFont val="Arial"/>
        <family val="2"/>
      </rPr>
      <t xml:space="preserve">Hedging reserve, change in fair value </t>
    </r>
  </si>
  <si>
    <r>
      <rPr>
        <sz val="10"/>
        <rFont val="Arial"/>
        <family val="2"/>
      </rPr>
      <t>Currency translation differences</t>
    </r>
  </si>
  <si>
    <r>
      <rPr>
        <sz val="10"/>
        <rFont val="Arial"/>
        <family val="2"/>
      </rPr>
      <t>Items potentially to be recognised through profit or loss, total</t>
    </r>
  </si>
  <si>
    <r>
      <rPr>
        <sz val="10"/>
        <rFont val="Arial"/>
        <family val="2"/>
      </rPr>
      <t>Total comprehensive income, after tax</t>
    </r>
  </si>
  <si>
    <t>CONSOLIDATED STATEMENT OF FINANCIAL POSITION</t>
  </si>
  <si>
    <r>
      <rPr>
        <b/>
        <sz val="10"/>
        <rFont val="Arial"/>
        <family val="2"/>
      </rPr>
      <t>ASSETS</t>
    </r>
  </si>
  <si>
    <r>
      <rPr>
        <b/>
        <sz val="10"/>
        <rFont val="Arial"/>
        <family val="2"/>
      </rPr>
      <t>Non-current assets</t>
    </r>
  </si>
  <si>
    <r>
      <rPr>
        <sz val="10"/>
        <rFont val="Arial"/>
        <family val="2"/>
      </rPr>
      <t>Intangible assets</t>
    </r>
  </si>
  <si>
    <r>
      <rPr>
        <sz val="10"/>
        <rFont val="Arial"/>
        <family val="2"/>
      </rPr>
      <t>Goodwill</t>
    </r>
  </si>
  <si>
    <r>
      <rPr>
        <sz val="10"/>
        <rFont val="Arial"/>
        <family val="2"/>
      </rPr>
      <t>Customer contracts arising from acquisitions</t>
    </r>
  </si>
  <si>
    <r>
      <rPr>
        <sz val="10"/>
        <rFont val="Arial"/>
        <family val="2"/>
      </rPr>
      <t>Agreements on prohibition of competition</t>
    </r>
  </si>
  <si>
    <r>
      <rPr>
        <sz val="10"/>
        <rFont val="Arial"/>
        <family val="2"/>
      </rPr>
      <t>Other intangible assets arising from business acquisitions</t>
    </r>
  </si>
  <si>
    <r>
      <rPr>
        <sz val="10"/>
        <rFont val="Arial"/>
        <family val="2"/>
      </rPr>
      <t>Other intangible assets</t>
    </r>
  </si>
  <si>
    <r>
      <rPr>
        <sz val="10"/>
        <rFont val="Arial"/>
        <family val="2"/>
      </rPr>
      <t>Property, plant and equipment</t>
    </r>
  </si>
  <si>
    <r>
      <rPr>
        <sz val="10"/>
        <rFont val="Arial"/>
        <family val="2"/>
      </rPr>
      <t>Land</t>
    </r>
  </si>
  <si>
    <r>
      <rPr>
        <sz val="10"/>
        <rFont val="Arial"/>
        <family val="2"/>
      </rPr>
      <t>Buildings and constructions</t>
    </r>
  </si>
  <si>
    <r>
      <rPr>
        <sz val="10"/>
        <rFont val="Arial"/>
        <family val="2"/>
      </rPr>
      <t>Machinery and equipment</t>
    </r>
  </si>
  <si>
    <t>Right-of-use asset</t>
  </si>
  <si>
    <r>
      <rPr>
        <sz val="10"/>
        <rFont val="Arial"/>
        <family val="2"/>
      </rPr>
      <t>Other tangible assets</t>
    </r>
  </si>
  <si>
    <r>
      <rPr>
        <sz val="10"/>
        <rFont val="Arial"/>
        <family val="2"/>
      </rPr>
      <t>Prepayments and construction in progress</t>
    </r>
  </si>
  <si>
    <r>
      <rPr>
        <sz val="10"/>
        <rFont val="Arial"/>
        <family val="2"/>
      </rPr>
      <t>Other non-current assets</t>
    </r>
  </si>
  <si>
    <r>
      <rPr>
        <sz val="10"/>
        <rFont val="Arial"/>
        <family val="2"/>
      </rPr>
      <t xml:space="preserve">Finance lease receivables </t>
    </r>
  </si>
  <si>
    <r>
      <rPr>
        <sz val="10"/>
        <rFont val="Arial"/>
        <family val="2"/>
      </rPr>
      <t>Deferred tax assets</t>
    </r>
  </si>
  <si>
    <r>
      <rPr>
        <sz val="10"/>
        <rFont val="Arial"/>
        <family val="2"/>
      </rPr>
      <t>Other receivables</t>
    </r>
  </si>
  <si>
    <r>
      <rPr>
        <b/>
        <sz val="10"/>
        <rFont val="Arial"/>
        <family val="2"/>
      </rPr>
      <t>Total non-current assets</t>
    </r>
  </si>
  <si>
    <r>
      <rPr>
        <b/>
        <sz val="10"/>
        <rFont val="Arial"/>
        <family val="2"/>
      </rPr>
      <t>Current assets</t>
    </r>
  </si>
  <si>
    <r>
      <rPr>
        <sz val="10"/>
        <rFont val="Arial"/>
        <family val="2"/>
      </rPr>
      <t>Inventories</t>
    </r>
  </si>
  <si>
    <t>Trade receivables</t>
  </si>
  <si>
    <t>Contract assets</t>
  </si>
  <si>
    <t>Other receivables</t>
  </si>
  <si>
    <r>
      <rPr>
        <sz val="10"/>
        <rFont val="Arial"/>
        <family val="2"/>
      </rPr>
      <t>Cash and cash equivalents</t>
    </r>
  </si>
  <si>
    <r>
      <rPr>
        <b/>
        <sz val="10"/>
        <rFont val="Arial"/>
        <family val="2"/>
      </rPr>
      <t>Total current assets</t>
    </r>
  </si>
  <si>
    <r>
      <rPr>
        <b/>
        <sz val="10"/>
        <rFont val="Arial"/>
        <family val="2"/>
      </rPr>
      <t>Total assets</t>
    </r>
  </si>
  <si>
    <r>
      <rPr>
        <b/>
        <sz val="10"/>
        <rFont val="Arial"/>
        <family val="2"/>
      </rPr>
      <t>EQUITY AND LIABILITIES</t>
    </r>
  </si>
  <si>
    <r>
      <rPr>
        <b/>
        <sz val="10"/>
        <rFont val="Arial"/>
        <family val="2"/>
      </rPr>
      <t>Equity</t>
    </r>
  </si>
  <si>
    <r>
      <rPr>
        <sz val="10"/>
        <rFont val="Arial"/>
        <family val="2"/>
      </rPr>
      <t>Equity attributable to equity holders of the parent company</t>
    </r>
  </si>
  <si>
    <r>
      <rPr>
        <sz val="10"/>
        <rFont val="Arial"/>
        <family val="2"/>
      </rPr>
      <t>Other reserves</t>
    </r>
  </si>
  <si>
    <r>
      <rPr>
        <sz val="10"/>
        <rFont val="Arial"/>
        <family val="2"/>
      </rPr>
      <t>Invested unrestricted equity reserve</t>
    </r>
  </si>
  <si>
    <r>
      <rPr>
        <sz val="10"/>
        <rFont val="Arial"/>
        <family val="2"/>
      </rPr>
      <t>Retained earnings</t>
    </r>
  </si>
  <si>
    <r>
      <rPr>
        <sz val="10"/>
        <rFont val="Arial"/>
        <family val="2"/>
      </rPr>
      <t>Profit for the period</t>
    </r>
  </si>
  <si>
    <r>
      <rPr>
        <b/>
        <sz val="10"/>
        <rFont val="Arial"/>
        <family val="2"/>
      </rPr>
      <t>Total equity</t>
    </r>
  </si>
  <si>
    <r>
      <rPr>
        <b/>
        <sz val="10"/>
        <rFont val="Arial"/>
        <family val="2"/>
      </rPr>
      <t>Liabilities</t>
    </r>
  </si>
  <si>
    <r>
      <rPr>
        <sz val="10"/>
        <rFont val="Arial"/>
        <family val="2"/>
      </rPr>
      <t>Non-current liabilities</t>
    </r>
  </si>
  <si>
    <r>
      <rPr>
        <sz val="10"/>
        <rFont val="Arial"/>
        <family val="2"/>
      </rPr>
      <t>Deferred tax liabilities</t>
    </r>
  </si>
  <si>
    <r>
      <rPr>
        <sz val="10"/>
        <rFont val="Arial"/>
        <family val="2"/>
      </rPr>
      <t>Retirement benefit obligations</t>
    </r>
  </si>
  <si>
    <r>
      <rPr>
        <sz val="10"/>
        <rFont val="Arial"/>
        <family val="2"/>
      </rPr>
      <t>Provisions</t>
    </r>
  </si>
  <si>
    <r>
      <rPr>
        <sz val="10"/>
        <rFont val="Arial"/>
        <family val="2"/>
      </rPr>
      <t>Borrowings</t>
    </r>
  </si>
  <si>
    <r>
      <rPr>
        <sz val="10"/>
        <rFont val="Arial"/>
        <family val="2"/>
      </rPr>
      <t>Other liabilities</t>
    </r>
  </si>
  <si>
    <r>
      <rPr>
        <sz val="10"/>
        <rFont val="Arial"/>
        <family val="2"/>
      </rPr>
      <t>Current liabilities</t>
    </r>
  </si>
  <si>
    <r>
      <rPr>
        <sz val="10"/>
        <rFont val="Arial"/>
        <family val="2"/>
      </rPr>
      <t>Trade and other payables</t>
    </r>
  </si>
  <si>
    <t>Share capital</t>
  </si>
  <si>
    <t>Total equity and liabilities</t>
  </si>
  <si>
    <t>Total liabilities</t>
  </si>
  <si>
    <t>CONSOLIDATED STATEMENT OF CASH FLOW</t>
  </si>
  <si>
    <r>
      <rPr>
        <b/>
        <sz val="10"/>
        <rFont val="Arial"/>
        <family val="2"/>
      </rPr>
      <t>Cash flow from operating activities</t>
    </r>
  </si>
  <si>
    <r>
      <rPr>
        <b/>
        <sz val="10"/>
        <rFont val="Arial"/>
        <family val="2"/>
      </rPr>
      <t>Adjustments</t>
    </r>
  </si>
  <si>
    <r>
      <rPr>
        <sz val="10"/>
        <rFont val="Arial"/>
        <family val="2"/>
      </rPr>
      <t>Income taxes</t>
    </r>
  </si>
  <si>
    <t>Gain on sale of shares</t>
  </si>
  <si>
    <r>
      <rPr>
        <sz val="10"/>
        <rFont val="Arial"/>
        <family val="2"/>
      </rPr>
      <t>Other</t>
    </r>
  </si>
  <si>
    <r>
      <rPr>
        <sz val="10"/>
        <rFont val="Arial"/>
        <family val="2"/>
      </rPr>
      <t>Net cash generated from operating activities before change in working capital</t>
    </r>
  </si>
  <si>
    <r>
      <rPr>
        <sz val="10"/>
        <rFont val="Arial"/>
        <family val="2"/>
      </rPr>
      <t>Change in working capital</t>
    </r>
  </si>
  <si>
    <r>
      <rPr>
        <sz val="10"/>
        <rFont val="Arial"/>
        <family val="2"/>
      </rPr>
      <t>Change in trade and other receivables</t>
    </r>
  </si>
  <si>
    <r>
      <rPr>
        <sz val="10"/>
        <rFont val="Arial"/>
        <family val="2"/>
      </rPr>
      <t>Change in inventories</t>
    </r>
  </si>
  <si>
    <r>
      <rPr>
        <sz val="10"/>
        <rFont val="Arial"/>
        <family val="2"/>
      </rPr>
      <t>Change in trade and other payables</t>
    </r>
  </si>
  <si>
    <r>
      <rPr>
        <sz val="10"/>
        <rFont val="Arial"/>
        <family val="2"/>
      </rPr>
      <t xml:space="preserve">Interest paid </t>
    </r>
  </si>
  <si>
    <r>
      <rPr>
        <sz val="10"/>
        <rFont val="Arial"/>
        <family val="2"/>
      </rPr>
      <t xml:space="preserve">Interest received </t>
    </r>
  </si>
  <si>
    <r>
      <rPr>
        <b/>
        <sz val="10"/>
        <rFont val="Arial"/>
        <family val="2"/>
      </rPr>
      <t>Net cash from operating activities</t>
    </r>
  </si>
  <si>
    <r>
      <rPr>
        <sz val="10"/>
        <rFont val="Arial"/>
        <family val="2"/>
      </rPr>
      <t xml:space="preserve">     </t>
    </r>
  </si>
  <si>
    <r>
      <rPr>
        <b/>
        <sz val="10"/>
        <rFont val="Arial"/>
        <family val="2"/>
      </rPr>
      <t>Cash flow from investing activities</t>
    </r>
  </si>
  <si>
    <r>
      <rPr>
        <sz val="10"/>
        <rFont val="Arial"/>
        <family val="2"/>
      </rPr>
      <t>Acquisition of subsidiaries and businesses, net of cash acquired</t>
    </r>
  </si>
  <si>
    <t>Proceeds from sale of subsidiaries and businesses, net of sold cash</t>
  </si>
  <si>
    <t xml:space="preserve">Purchases of property, plant and equipment and intangible assets  </t>
  </si>
  <si>
    <t>Proceeds from the sale of property, plant and equipment and intangible assets</t>
  </si>
  <si>
    <t>Investments in associated companies</t>
  </si>
  <si>
    <t>Change in other non-current receivables</t>
  </si>
  <si>
    <r>
      <rPr>
        <b/>
        <sz val="10"/>
        <rFont val="Arial"/>
        <family val="2"/>
      </rPr>
      <t>Net cash used in investing activities</t>
    </r>
  </si>
  <si>
    <r>
      <rPr>
        <b/>
        <sz val="10"/>
        <rFont val="Arial"/>
        <family val="2"/>
      </rPr>
      <t>Cash flow from financing activities</t>
    </r>
  </si>
  <si>
    <r>
      <rPr>
        <sz val="10"/>
        <rFont val="Arial"/>
        <family val="2"/>
      </rPr>
      <t>Change in short-term borrowings</t>
    </r>
  </si>
  <si>
    <r>
      <rPr>
        <sz val="10"/>
        <rFont val="Arial"/>
        <family val="2"/>
      </rPr>
      <t>Proceeds from long-term borrowings</t>
    </r>
  </si>
  <si>
    <r>
      <rPr>
        <sz val="10"/>
        <rFont val="Arial"/>
        <family val="2"/>
      </rPr>
      <t>Repayments of long-term borrowings</t>
    </r>
  </si>
  <si>
    <t>Payments of finance lease liabilities</t>
  </si>
  <si>
    <r>
      <rPr>
        <sz val="10"/>
        <rFont val="Arial"/>
        <family val="2"/>
      </rPr>
      <t>Dividends paid</t>
    </r>
  </si>
  <si>
    <r>
      <rPr>
        <b/>
        <sz val="10"/>
        <rFont val="Arial"/>
        <family val="2"/>
      </rPr>
      <t>Net cash generated from financing activities</t>
    </r>
  </si>
  <si>
    <r>
      <rPr>
        <b/>
        <sz val="10"/>
        <rFont val="Arial"/>
        <family val="2"/>
      </rPr>
      <t>Net change in liquid assets</t>
    </r>
  </si>
  <si>
    <r>
      <rPr>
        <sz val="10"/>
        <rFont val="Arial"/>
        <family val="2"/>
      </rPr>
      <t>Liquid assets at beginning of period</t>
    </r>
  </si>
  <si>
    <r>
      <rPr>
        <sz val="10"/>
        <rFont val="Arial"/>
        <family val="2"/>
      </rPr>
      <t>Effect of changes in foreign exchange rates</t>
    </r>
  </si>
  <si>
    <r>
      <rPr>
        <b/>
        <sz val="10"/>
        <rFont val="Arial"/>
        <family val="2"/>
      </rPr>
      <t>Liquid assets at end of period</t>
    </r>
  </si>
  <si>
    <t>Acquisition of own shares</t>
  </si>
  <si>
    <t>Currency translation differences, non-controlling interest</t>
  </si>
  <si>
    <t>CONSOLIDATED STATEMENT OF CHANGES IN EQUITY</t>
  </si>
  <si>
    <t>Equity on 1 January 2018</t>
  </si>
  <si>
    <t>Total comprehensive income</t>
  </si>
  <si>
    <t>Result for the period</t>
  </si>
  <si>
    <t>Other comprehensive income items</t>
  </si>
  <si>
    <t>Returned dividend</t>
  </si>
  <si>
    <t>Transactions with shareholders, total</t>
  </si>
  <si>
    <t xml:space="preserve">DISAGGREGATION OF REVENUE </t>
  </si>
  <si>
    <t>Facility Services Finland</t>
  </si>
  <si>
    <t>Facility Services Sweden</t>
  </si>
  <si>
    <t>Interdivision</t>
  </si>
  <si>
    <t>External net sales</t>
  </si>
  <si>
    <t>SEGMENT INFORMATION</t>
  </si>
  <si>
    <t xml:space="preserve">OTHER SEGMENT INFORMATION </t>
  </si>
  <si>
    <t>Transactions with shareholders</t>
  </si>
  <si>
    <t>Share-based benefits</t>
  </si>
  <si>
    <t>Dividends paid</t>
  </si>
  <si>
    <t>Other changes</t>
  </si>
  <si>
    <t xml:space="preserve">NET SALES </t>
  </si>
  <si>
    <t>External</t>
  </si>
  <si>
    <t>Inter-division</t>
  </si>
  <si>
    <t>Total net sales, change %</t>
  </si>
  <si>
    <t>Eliminations</t>
  </si>
  <si>
    <t xml:space="preserve">OPERATING PROFIT </t>
  </si>
  <si>
    <t>Group administration and other</t>
  </si>
  <si>
    <t>Assets</t>
  </si>
  <si>
    <t>Unallocated assets</t>
  </si>
  <si>
    <t>L&amp;T total</t>
  </si>
  <si>
    <t>Liabilities</t>
  </si>
  <si>
    <t>Unallocated liabilities</t>
  </si>
  <si>
    <t>Capital expenditure</t>
  </si>
  <si>
    <t>Depreciation and amortisation</t>
  </si>
  <si>
    <t>INCOME STATEMENT BY QUARTER</t>
  </si>
  <si>
    <t>Net sales</t>
  </si>
  <si>
    <t>Inter-division net sales</t>
  </si>
  <si>
    <t>Operating profit</t>
  </si>
  <si>
    <t>Operating margin</t>
  </si>
  <si>
    <t>EBITDA margin</t>
  </si>
  <si>
    <t>Financial income and expenses, net</t>
  </si>
  <si>
    <t>Profit before tax</t>
  </si>
  <si>
    <t>OTHER BUSINESS ACQUISITIONS, COMBINED</t>
  </si>
  <si>
    <t>Fair value, total</t>
  </si>
  <si>
    <t>Intangible assets</t>
  </si>
  <si>
    <t>Property, plant and equipment</t>
  </si>
  <si>
    <t>Investments</t>
  </si>
  <si>
    <t>Receivables</t>
  </si>
  <si>
    <t>Cash and cash equivalents</t>
  </si>
  <si>
    <t>Total assets</t>
  </si>
  <si>
    <t>Other liabilities</t>
  </si>
  <si>
    <t>Deferred tax liabilities</t>
  </si>
  <si>
    <t>Net assets acquired</t>
  </si>
  <si>
    <t>Total consideration</t>
  </si>
  <si>
    <t>Goodwill</t>
  </si>
  <si>
    <t>Effect on cash flow</t>
  </si>
  <si>
    <t>Consideration paid in cash</t>
  </si>
  <si>
    <t>Unpaid</t>
  </si>
  <si>
    <t>Cash and cash equivalents of the acquired company</t>
  </si>
  <si>
    <t>Cash flow from investing activities</t>
  </si>
  <si>
    <t>The acquisition of L&amp;T FM AB was completed on 31 August 2017. 
In the first quarter of 2018, a transaction price refund of EUR 2.2 million was received, which affects cash flow from investing activities by EUR 1.6 million. This is shown in the item “Acquisition of subsidiaries and businesses, net of cash acquired”, netted with the acquisition of the 2018 business. In addition, the value of the acquired balance sheet items was adjusted by SEK 34.5 million in the third quarter of 2018. The adjustments are presented as an increase in property, plant and equipment. The IFRS calculation of the acquisition price presented in the financial statements of 31 December 2018 is final.</t>
  </si>
  <si>
    <t>BUSINESS ACQUISITIONS</t>
  </si>
  <si>
    <t>DIVESTED BUSINESSES</t>
  </si>
  <si>
    <t xml:space="preserve">The debt-free price was EUR 13.9 million and the Group recognised a capital gain of EUR 6.7 million on the sale. The gain on the sale is presented
under other operating income. </t>
  </si>
  <si>
    <t>The net sales of L&amp;T Korjausrakentaminen Oy, which was part of Facility Services, amounted to EUR 35.0 million in 2018 and its operating profit was EUR 0.7 million.</t>
  </si>
  <si>
    <t>Tangible and intangible fixed assets</t>
  </si>
  <si>
    <t>Trade and other receivables</t>
  </si>
  <si>
    <t xml:space="preserve">Trade and other payables </t>
  </si>
  <si>
    <t xml:space="preserve">Net assets </t>
  </si>
  <si>
    <t>Consideration received in cash</t>
  </si>
  <si>
    <t xml:space="preserve">Selling expenses </t>
  </si>
  <si>
    <t>Cash and cash equivalents of the divested company</t>
  </si>
  <si>
    <t xml:space="preserve">Cash flow from investing activities </t>
  </si>
  <si>
    <t xml:space="preserve">On 30 April 2019, L&amp;T sold the entire share capital of L&amp;T Korjausrakentaminen Oy to Recover Nordic Group. </t>
  </si>
  <si>
    <t>CHANGES IN INTANGIBLE ASSETS</t>
  </si>
  <si>
    <t>Carrying amount at beginning of period</t>
  </si>
  <si>
    <t>Business acquisitions</t>
  </si>
  <si>
    <t>Other capital expenditure</t>
  </si>
  <si>
    <t>Disposals</t>
  </si>
  <si>
    <t>Depreciation, amortisation and impairment</t>
  </si>
  <si>
    <t>Transfers between items</t>
  </si>
  <si>
    <t>Exchange differences</t>
  </si>
  <si>
    <t>Carrying amount at end of period</t>
  </si>
  <si>
    <t>CHANGES IN PROPERTY, PLANT AND EQUIPMENT</t>
  </si>
  <si>
    <t>Right-of-use asset IFRS 16</t>
  </si>
  <si>
    <t>CAPITAL COMMITMENTS</t>
  </si>
  <si>
    <t>ALTERNATIVE PERFORMANCE MEASURES</t>
  </si>
  <si>
    <t>MATCHING THE EVA RESULT TO OPERATING PROFIT</t>
  </si>
  <si>
    <t>Invested capital (rolling 12-month quarterly average)</t>
  </si>
  <si>
    <t>Cost calculated on invested capital</t>
  </si>
  <si>
    <t>FINANCIAL ASSETS AND LIABILITIES BY CATEGORY</t>
  </si>
  <si>
    <t>Amortised costs</t>
  </si>
  <si>
    <t>Derivatives
under hedge accounting</t>
  </si>
  <si>
    <t>Carrying amounts by balance sheet item</t>
  </si>
  <si>
    <t>Fair value hierarchy level</t>
  </si>
  <si>
    <t>Non-current financial assets</t>
  </si>
  <si>
    <t>Finance lease receivables</t>
  </si>
  <si>
    <t>Current financial assets</t>
  </si>
  <si>
    <t>Derivative receivables</t>
  </si>
  <si>
    <t>Total financial assets</t>
  </si>
  <si>
    <t>Non-current financial liabilities</t>
  </si>
  <si>
    <t>Borrowings</t>
  </si>
  <si>
    <t>Finance lease payables</t>
  </si>
  <si>
    <t>Current financial liabilities</t>
  </si>
  <si>
    <t>Trade and other payables</t>
  </si>
  <si>
    <t>Derivative liabilities</t>
  </si>
  <si>
    <t>Total financial liabilities</t>
  </si>
  <si>
    <t>The fair values of balance sheet items do not differ significantly from the carrying values of balance sheet items.</t>
  </si>
  <si>
    <t>MEUR 30 September 2019</t>
  </si>
  <si>
    <t>CONTINGENT LIABILITIES</t>
  </si>
  <si>
    <t>Securities for own commitments</t>
  </si>
  <si>
    <t>Mortgages on rights of tenancy</t>
  </si>
  <si>
    <t>Other securities</t>
  </si>
  <si>
    <t>Bank guarantees required for environmental permits</t>
  </si>
  <si>
    <t>Other securities are security deposits.</t>
  </si>
  <si>
    <t>Liabilities associated with derivative agreements</t>
  </si>
  <si>
    <t>Interest rate swaps</t>
  </si>
  <si>
    <t>Nominal values of interest rate swaps</t>
  </si>
  <si>
    <t xml:space="preserve">Maturity not later than one year </t>
  </si>
  <si>
    <t xml:space="preserve">Maturity later than one year and not later than five years </t>
  </si>
  <si>
    <t xml:space="preserve">Maturity later than five years </t>
  </si>
  <si>
    <t>Fair value</t>
  </si>
  <si>
    <t xml:space="preserve">The interest rate swaps are used for the hedging of cash flow related to floating rate loans, and hedge accounting under IFRS 9 has been applied to them. The hedges have been effective, and the changes in their fair values are shown on the consolidated statement of comprehensive income for the period. The fair values of the swap contracts are based on the market data on the balance sheet date. </t>
  </si>
  <si>
    <t>Commodity derivatives</t>
  </si>
  <si>
    <t>Nominal values of diesel swaps</t>
  </si>
  <si>
    <t xml:space="preserve">Total </t>
  </si>
  <si>
    <t xml:space="preserve">Commodity derivative contracts were signed for the hedging of future diesel oil purchases. IFRS 9 compliant hedge accounting is applied to these contracts, and the effective change in fair value is recognised in the hedging reserve within equity. The fair values of commodity derivatives are based on market prices on the balance sheet date. </t>
  </si>
  <si>
    <t>Currency translation differences</t>
  </si>
  <si>
    <t>Hedging reserve</t>
  </si>
  <si>
    <t>Invested unrestricted equity reserve</t>
  </si>
  <si>
    <t>Retained earnings</t>
  </si>
  <si>
    <t>Equity attributable to equity holders of the parent company</t>
  </si>
  <si>
    <t>Non-controlling interest</t>
  </si>
  <si>
    <t>Total equity</t>
  </si>
  <si>
    <t>The business acquisitions item under changes in intangible assets for the comparison year is due to an adjustment to the L&amp;T FM AB acquisition price calculation and the acquisition of the business operations of Kymen Talopalvelu Oy.</t>
  </si>
  <si>
    <t>In transition to IFRS 16, operating and other lease liabilities are included in net interest-bearing liabilities on the balance sheet, increasing them by EUR 53.8 million. Off-balance sheet operating lease liabilities amounted to EUR 39.8 million in the comparison period and EUR 39.0 million at the end of 2018.  
The carrying amount of property, plant and equipment at the end of the reporting period includes IFRS 16 items totalling EUR 75.0 million and depreciation in the amount of EUR 12.2 million.</t>
  </si>
  <si>
    <t>Equity on 31 December 2018</t>
  </si>
  <si>
    <t>Equity on 30 September 2019</t>
  </si>
  <si>
    <t>Equity on 30 September 2018</t>
  </si>
  <si>
    <t>9/2019</t>
  </si>
  <si>
    <t>9/2018</t>
  </si>
  <si>
    <t>1-9/2019</t>
  </si>
  <si>
    <t>1-9/2018</t>
  </si>
  <si>
    <t>7-9/2019,  MEUR</t>
  </si>
  <si>
    <t>7-9/2018,  MEUR</t>
  </si>
  <si>
    <t>1-9/2019,  MEUR</t>
  </si>
  <si>
    <t>1-9/2018,  MEUR</t>
  </si>
  <si>
    <t>1-12/2018,  MEUR</t>
  </si>
  <si>
    <t>7-9/2019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</si>
</sst>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0\ &quot;€&quot;;[Red]\-#,##0\ &quot;€&quot;"/>
    <numFmt numFmtId="43" formatCode="_-* #,##0.00\ _€_-;\-* #,##0.00\ _€_-;_-* &quot;-&quot;??\ _€_-;_-@_-"/>
    <numFmt numFmtId="164" formatCode="#,##0.0"/>
    <numFmt numFmtId="165" formatCode="#,##0.000"/>
    <numFmt numFmtId="166" formatCode="0.0"/>
    <numFmt numFmtId="167" formatCode="0.0\ %"/>
    <numFmt numFmtId="168" formatCode="0.000"/>
    <numFmt numFmtId="169" formatCode="0.0000"/>
    <numFmt numFmtId="170" formatCode="#,##0.00000000"/>
    <numFmt numFmtId="171" formatCode="0.00000"/>
    <numFmt numFmtId="172" formatCode="#,##0.00000"/>
    <numFmt numFmtId="173" formatCode="0.000000"/>
    <numFmt numFmtId="174" formatCode="#,##0.0000"/>
  </numFmts>
  <fonts count="95"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2"/>
      <name val="Arial"/>
      <family val="2"/>
    </font>
    <font>
      <sz val="8"/>
      <name val="MS Sans Serif"/>
      <family val="2"/>
    </font>
    <font>
      <b/>
      <sz val="12"/>
      <name val="Arial"/>
      <family val="2"/>
    </font>
    <font>
      <sz val="10"/>
      <name val="Arial"/>
      <family val="2"/>
    </font>
    <font>
      <sz val="8"/>
      <name val="Arial"/>
      <family val="2"/>
    </font>
    <font>
      <b/>
      <sz val="10"/>
      <name val="Arial"/>
      <family val="2"/>
    </font>
    <font>
      <sz val="10"/>
      <name val="Arial"/>
      <family val="2"/>
    </font>
    <font>
      <sz val="8"/>
      <name val="Arial"/>
      <family val="2"/>
    </font>
    <font>
      <sz val="12"/>
      <name val="Arial"/>
      <family val="2"/>
    </font>
    <font>
      <b/>
      <sz val="10"/>
      <color indexed="10"/>
      <name val="Arial"/>
      <family val="2"/>
    </font>
    <font>
      <sz val="10"/>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sz val="10"/>
      <name val="MS Sans Serif"/>
      <family val="2"/>
    </font>
    <font>
      <i/>
      <sz val="11"/>
      <color indexed="23"/>
      <name val="Calibri"/>
      <family val="2"/>
    </font>
    <font>
      <sz val="11"/>
      <color indexed="17"/>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MS Sans Serif"/>
      <family val="2"/>
    </font>
    <font>
      <sz val="12"/>
      <color indexed="10"/>
      <name val="Arial"/>
      <family val="2"/>
    </font>
    <font>
      <sz val="10"/>
      <name val="MS Sans Serif"/>
      <family val="2"/>
    </font>
    <font>
      <sz val="10"/>
      <color rgb="FFFF0000"/>
      <name val="Arial"/>
      <family val="2"/>
    </font>
    <font>
      <sz val="8"/>
      <color rgb="FFFF0000"/>
      <name val="Arial"/>
      <family val="2"/>
    </font>
    <font>
      <b/>
      <sz val="10"/>
      <color rgb="FFFF0000"/>
      <name val="Arial"/>
      <family val="2"/>
    </font>
    <font>
      <sz val="12"/>
      <color rgb="FFFF0000"/>
      <name val="Arial"/>
      <family val="2"/>
    </font>
    <font>
      <sz val="10"/>
      <name val="MS Sans Serif"/>
      <family val="2"/>
    </font>
    <font>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8"/>
      <name val="Arial"/>
      <family val="2"/>
    </font>
    <font>
      <sz val="8"/>
      <color indexed="8"/>
      <name val="Arial"/>
      <family val="2"/>
    </font>
    <font>
      <i/>
      <sz val="8"/>
      <name val="Arial"/>
      <family val="2"/>
    </font>
    <font>
      <u/>
      <sz val="8"/>
      <color indexed="12"/>
      <name val="Arial"/>
      <family val="2"/>
    </font>
    <font>
      <i/>
      <sz val="9"/>
      <name val="Arial"/>
      <family val="2"/>
    </font>
    <font>
      <b/>
      <sz val="8"/>
      <color indexed="8"/>
      <name val="Arial"/>
      <family val="2"/>
    </font>
    <font>
      <b/>
      <sz val="12"/>
      <color rgb="FFFF0000"/>
      <name val="Arial"/>
      <family val="2"/>
    </font>
    <font>
      <sz val="10"/>
      <name val="Arial"/>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1"/>
      <color indexed="10"/>
      <name val="Calibri"/>
      <family val="2"/>
    </font>
    <font>
      <sz val="11"/>
      <color indexed="53"/>
      <name val="Calibri"/>
      <family val="2"/>
    </font>
    <font>
      <sz val="10"/>
      <name val="Calibri"/>
      <family val="2"/>
    </font>
    <font>
      <sz val="10"/>
      <name val="Arial"/>
      <family val="2"/>
    </font>
    <font>
      <sz val="9"/>
      <color indexed="81"/>
      <name val="Tahoma"/>
      <family val="2"/>
    </font>
    <font>
      <b/>
      <sz val="9"/>
      <color indexed="81"/>
      <name val="Tahoma"/>
      <family val="2"/>
    </font>
    <font>
      <sz val="10"/>
      <name val="MS Sans Serif"/>
      <family val="2"/>
    </font>
    <font>
      <sz val="10"/>
      <name val="MS Sans Serif"/>
    </font>
    <font>
      <i/>
      <sz val="9"/>
      <color rgb="FFFF0000"/>
      <name val="Arial"/>
      <family val="2"/>
    </font>
    <font>
      <sz val="10"/>
      <color rgb="FFFF0000"/>
      <name val="MS Sans Serif"/>
    </font>
    <font>
      <b/>
      <sz val="10"/>
      <name val="MS Sans Serif"/>
    </font>
    <font>
      <b/>
      <sz val="14"/>
      <name val="Arial"/>
      <family val="2"/>
    </font>
    <font>
      <b/>
      <i/>
      <sz val="9"/>
      <name val="Arial"/>
      <family val="2"/>
    </font>
    <font>
      <b/>
      <sz val="8"/>
      <color rgb="FFFF0000"/>
      <name val="Arial"/>
      <family val="2"/>
    </font>
    <font>
      <sz val="10"/>
      <color theme="1"/>
      <name val="Arial"/>
      <family val="2"/>
    </font>
    <font>
      <sz val="11"/>
      <color rgb="FF000000"/>
      <name val="Calibri"/>
      <family val="2"/>
      <scheme val="minor"/>
    </font>
    <font>
      <b/>
      <sz val="10"/>
      <color theme="1"/>
      <name val="Arial"/>
      <family val="2"/>
    </font>
    <font>
      <b/>
      <i/>
      <sz val="9"/>
      <color rgb="FFFF0000"/>
      <name val="Arial"/>
      <family val="2"/>
    </font>
    <font>
      <sz val="14"/>
      <name val="Arial"/>
      <family val="2"/>
    </font>
    <font>
      <sz val="14"/>
      <color rgb="FFFF0000"/>
      <name val="Arial"/>
      <family val="2"/>
    </font>
    <font>
      <b/>
      <sz val="14"/>
      <color rgb="FFFF0000"/>
      <name val="Arial"/>
      <family val="2"/>
    </font>
    <font>
      <sz val="14"/>
      <name val="MS Sans Serif"/>
    </font>
    <font>
      <i/>
      <sz val="14"/>
      <color rgb="FFFF0000"/>
      <name val="Arial"/>
      <family val="2"/>
    </font>
    <font>
      <b/>
      <i/>
      <sz val="14"/>
      <name val="Arial"/>
      <family val="2"/>
    </font>
    <font>
      <i/>
      <sz val="14"/>
      <name val="Arial"/>
      <family val="2"/>
    </font>
    <font>
      <i/>
      <sz val="12"/>
      <name val="Arial"/>
      <family val="2"/>
    </font>
    <font>
      <b/>
      <i/>
      <sz val="12"/>
      <name val="Arial"/>
      <family val="2"/>
    </font>
    <font>
      <sz val="14"/>
      <color theme="1"/>
      <name val="Arial"/>
      <family val="2"/>
    </font>
    <font>
      <b/>
      <sz val="14"/>
      <color theme="1"/>
      <name val="Arial"/>
      <family val="2"/>
    </font>
  </fonts>
  <fills count="5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43"/>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rgb="FFFFFF00"/>
        <bgColor indexed="64"/>
      </patternFill>
    </fill>
    <fill>
      <patternFill patternType="solid">
        <fgColor indexed="8"/>
      </patternFill>
    </fill>
    <fill>
      <patternFill patternType="solid">
        <fgColor indexed="9"/>
      </patternFill>
    </fill>
    <fill>
      <patternFill patternType="solid">
        <fgColor indexed="54"/>
      </patternFill>
    </fill>
    <fill>
      <patternFill patternType="solid">
        <fgColor theme="0"/>
        <bgColor indexed="64"/>
      </patternFill>
    </fill>
    <fill>
      <patternFill patternType="solid">
        <fgColor rgb="FF78BE20"/>
        <bgColor indexed="64"/>
      </patternFill>
    </fill>
    <fill>
      <patternFill patternType="solid">
        <fgColor theme="0"/>
        <bgColor rgb="FF000000"/>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9"/>
      </left>
      <right style="thin">
        <color indexed="9"/>
      </right>
      <top style="thin">
        <color indexed="9"/>
      </top>
      <bottom style="thin">
        <color indexed="9"/>
      </bottom>
      <diagonal/>
    </border>
    <border>
      <left/>
      <right/>
      <top/>
      <bottom style="thick">
        <color indexed="49"/>
      </bottom>
      <diagonal/>
    </border>
    <border>
      <left/>
      <right/>
      <top/>
      <bottom style="thick">
        <color indexed="9"/>
      </bottom>
      <diagonal/>
    </border>
    <border>
      <left/>
      <right/>
      <top/>
      <bottom style="medium">
        <color indexed="49"/>
      </bottom>
      <diagonal/>
    </border>
    <border>
      <left/>
      <right/>
      <top style="thin">
        <color indexed="49"/>
      </top>
      <bottom style="double">
        <color indexed="49"/>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88">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27" fillId="20" borderId="0" applyNumberFormat="0" applyBorder="0" applyAlignment="0" applyProtection="0"/>
    <xf numFmtId="0" fontId="22" fillId="0" borderId="0"/>
    <xf numFmtId="0" fontId="6" fillId="0" borderId="0"/>
    <xf numFmtId="0" fontId="34" fillId="0" borderId="0"/>
    <xf numFmtId="0" fontId="6" fillId="0" borderId="0"/>
    <xf numFmtId="0" fontId="22" fillId="0" borderId="0"/>
    <xf numFmtId="0" fontId="6" fillId="0" borderId="0"/>
    <xf numFmtId="0" fontId="6" fillId="0" borderId="0"/>
    <xf numFmtId="0" fontId="22" fillId="0" borderId="0"/>
    <xf numFmtId="0" fontId="15" fillId="0" borderId="0"/>
    <xf numFmtId="0" fontId="15" fillId="0" borderId="0"/>
    <xf numFmtId="0" fontId="6" fillId="0" borderId="0"/>
    <xf numFmtId="0" fontId="6" fillId="0" borderId="0"/>
    <xf numFmtId="0" fontId="6" fillId="0" borderId="0"/>
    <xf numFmtId="0" fontId="7" fillId="0" borderId="0"/>
    <xf numFmtId="0" fontId="6" fillId="0" borderId="0"/>
    <xf numFmtId="0" fontId="22" fillId="0" borderId="0"/>
    <xf numFmtId="0" fontId="22" fillId="19" borderId="3" applyNumberFormat="0" applyFont="0" applyAlignment="0" applyProtection="0"/>
    <xf numFmtId="0" fontId="6" fillId="19" borderId="3" applyNumberFormat="0" applyFont="0" applyAlignment="0" applyProtection="0"/>
    <xf numFmtId="0" fontId="29" fillId="0" borderId="0" applyNumberFormat="0" applyFill="0" applyBorder="0" applyAlignment="0" applyProtection="0"/>
    <xf numFmtId="0" fontId="30" fillId="0" borderId="6" applyNumberFormat="0" applyFill="0" applyAlignment="0" applyProtection="0"/>
    <xf numFmtId="0" fontId="10" fillId="0" borderId="0"/>
    <xf numFmtId="0" fontId="10" fillId="0" borderId="0"/>
    <xf numFmtId="0" fontId="6" fillId="0" borderId="0"/>
    <xf numFmtId="0" fontId="6" fillId="0" borderId="0"/>
    <xf numFmtId="9" fontId="6" fillId="0" borderId="0" applyFont="0" applyFill="0" applyBorder="0" applyAlignment="0" applyProtection="0"/>
    <xf numFmtId="0" fontId="40" fillId="0" borderId="0"/>
    <xf numFmtId="0" fontId="39" fillId="0" borderId="0"/>
    <xf numFmtId="0" fontId="41" fillId="0" borderId="15" applyNumberFormat="0" applyFill="0" applyAlignment="0" applyProtection="0"/>
    <xf numFmtId="0" fontId="42" fillId="0" borderId="16" applyNumberFormat="0" applyFill="0" applyAlignment="0" applyProtection="0"/>
    <xf numFmtId="0" fontId="43" fillId="0" borderId="17" applyNumberFormat="0" applyFill="0" applyAlignment="0" applyProtection="0"/>
    <xf numFmtId="0" fontId="43" fillId="0" borderId="0" applyNumberFormat="0" applyFill="0" applyBorder="0" applyAlignment="0" applyProtection="0"/>
    <xf numFmtId="0" fontId="44" fillId="21" borderId="0" applyNumberFormat="0" applyBorder="0" applyAlignment="0" applyProtection="0"/>
    <xf numFmtId="0" fontId="45" fillId="22" borderId="0" applyNumberFormat="0" applyBorder="0" applyAlignment="0" applyProtection="0"/>
    <xf numFmtId="0" fontId="46" fillId="23" borderId="18" applyNumberFormat="0" applyAlignment="0" applyProtection="0"/>
    <xf numFmtId="0" fontId="47" fillId="24" borderId="19" applyNumberFormat="0" applyAlignment="0" applyProtection="0"/>
    <xf numFmtId="0" fontId="48" fillId="24" borderId="18" applyNumberFormat="0" applyAlignment="0" applyProtection="0"/>
    <xf numFmtId="0" fontId="49" fillId="0" borderId="20" applyNumberFormat="0" applyFill="0" applyAlignment="0" applyProtection="0"/>
    <xf numFmtId="0" fontId="50" fillId="25" borderId="21" applyNumberFormat="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3" fillId="27" borderId="0" applyNumberFormat="0" applyBorder="0" applyAlignment="0" applyProtection="0"/>
    <xf numFmtId="0" fontId="53" fillId="30" borderId="0" applyNumberFormat="0" applyBorder="0" applyAlignment="0" applyProtection="0"/>
    <xf numFmtId="0" fontId="53" fillId="33" borderId="0" applyNumberFormat="0" applyBorder="0" applyAlignment="0" applyProtection="0"/>
    <xf numFmtId="0" fontId="53" fillId="36" borderId="0" applyNumberFormat="0" applyBorder="0" applyAlignment="0" applyProtection="0"/>
    <xf numFmtId="0" fontId="53" fillId="39" borderId="0" applyNumberFormat="0" applyBorder="0" applyAlignment="0" applyProtection="0"/>
    <xf numFmtId="0" fontId="53" fillId="42" borderId="0" applyNumberFormat="0" applyBorder="0" applyAlignment="0" applyProtection="0"/>
    <xf numFmtId="0" fontId="5" fillId="26" borderId="22" applyNumberFormat="0" applyFont="0" applyAlignment="0" applyProtection="0"/>
    <xf numFmtId="164" fontId="57" fillId="0" borderId="0" applyNumberFormat="0" applyFill="0" applyBorder="0" applyAlignment="0" applyProtection="0"/>
    <xf numFmtId="0" fontId="18" fillId="0" borderId="0"/>
    <xf numFmtId="164" fontId="11" fillId="0" borderId="0"/>
    <xf numFmtId="0" fontId="5" fillId="0" borderId="0"/>
    <xf numFmtId="0" fontId="10" fillId="19" borderId="3" applyNumberFormat="0" applyFont="0" applyAlignment="0" applyProtection="0"/>
    <xf numFmtId="9" fontId="11" fillId="0" borderId="0" applyFont="0" applyFill="0" applyBorder="0" applyAlignment="0" applyProtection="0"/>
    <xf numFmtId="164" fontId="55" fillId="0" borderId="0" applyBorder="0">
      <alignment horizontal="right"/>
    </xf>
    <xf numFmtId="164" fontId="54" fillId="0" borderId="0" applyBorder="0"/>
    <xf numFmtId="164" fontId="54" fillId="0" borderId="0" applyBorder="0">
      <alignment horizontal="right"/>
    </xf>
    <xf numFmtId="164" fontId="11" fillId="0" borderId="8">
      <alignment horizontal="center"/>
    </xf>
    <xf numFmtId="49" fontId="58" fillId="0" borderId="0">
      <alignment horizontal="left"/>
    </xf>
    <xf numFmtId="49" fontId="11" fillId="0" borderId="0" applyFont="0" applyAlignment="0"/>
    <xf numFmtId="164" fontId="12" fillId="0" borderId="0" applyNumberFormat="0" applyFill="0" applyBorder="0" applyAlignment="0"/>
    <xf numFmtId="49" fontId="56" fillId="0" borderId="0">
      <alignment wrapText="1"/>
    </xf>
    <xf numFmtId="0" fontId="59" fillId="0" borderId="8" applyAlignment="0"/>
    <xf numFmtId="49" fontId="11" fillId="0" borderId="8">
      <alignment horizontal="right"/>
    </xf>
    <xf numFmtId="49" fontId="11" fillId="0" borderId="0">
      <alignment horizontal="left"/>
    </xf>
    <xf numFmtId="0" fontId="54" fillId="0" borderId="9"/>
    <xf numFmtId="164" fontId="11" fillId="0" borderId="9">
      <alignment horizontal="right"/>
    </xf>
    <xf numFmtId="164" fontId="54" fillId="0" borderId="9">
      <alignment horizontal="right"/>
    </xf>
    <xf numFmtId="0" fontId="61" fillId="0" borderId="0"/>
    <xf numFmtId="0" fontId="31" fillId="46" borderId="0" applyNumberFormat="0" applyBorder="0" applyAlignment="0" applyProtection="0"/>
    <xf numFmtId="0" fontId="31" fillId="7" borderId="0" applyNumberFormat="0" applyBorder="0" applyAlignment="0" applyProtection="0"/>
    <xf numFmtId="0" fontId="31" fillId="19" borderId="0" applyNumberFormat="0" applyBorder="0" applyAlignment="0" applyProtection="0"/>
    <xf numFmtId="0" fontId="31" fillId="4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47" borderId="0" applyNumberFormat="0" applyBorder="0" applyAlignment="0" applyProtection="0"/>
    <xf numFmtId="0" fontId="31" fillId="9" borderId="0" applyNumberFormat="0" applyBorder="0" applyAlignment="0" applyProtection="0"/>
    <xf numFmtId="0" fontId="31" fillId="20" borderId="0" applyNumberFormat="0" applyBorder="0" applyAlignment="0" applyProtection="0"/>
    <xf numFmtId="0" fontId="31" fillId="47" borderId="0" applyNumberFormat="0" applyBorder="0" applyAlignment="0" applyProtection="0"/>
    <xf numFmtId="0" fontId="31" fillId="8" borderId="0" applyNumberFormat="0" applyBorder="0" applyAlignment="0" applyProtection="0"/>
    <xf numFmtId="0" fontId="31" fillId="7" borderId="0" applyNumberFormat="0" applyBorder="0" applyAlignment="0" applyProtection="0"/>
    <xf numFmtId="0" fontId="18" fillId="14" borderId="0" applyNumberFormat="0" applyBorder="0" applyAlignment="0" applyProtection="0"/>
    <xf numFmtId="0" fontId="18" fillId="9" borderId="0" applyNumberFormat="0" applyBorder="0" applyAlignment="0" applyProtection="0"/>
    <xf numFmtId="0" fontId="18" fillId="20" borderId="0" applyNumberFormat="0" applyBorder="0" applyAlignment="0" applyProtection="0"/>
    <xf numFmtId="0" fontId="18" fillId="47" borderId="0" applyNumberFormat="0" applyBorder="0" applyAlignment="0" applyProtection="0"/>
    <xf numFmtId="0" fontId="18" fillId="14" borderId="0" applyNumberFormat="0" applyBorder="0" applyAlignment="0" applyProtection="0"/>
    <xf numFmtId="0" fontId="18" fillId="7"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6" borderId="0" applyNumberFormat="0" applyBorder="0" applyAlignment="0" applyProtection="0"/>
    <xf numFmtId="0" fontId="18" fillId="48"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6" fillId="19" borderId="23" applyNumberFormat="0" applyFont="0" applyAlignment="0" applyProtection="0"/>
    <xf numFmtId="0" fontId="20" fillId="3" borderId="0" applyNumberFormat="0" applyBorder="0" applyAlignment="0" applyProtection="0"/>
    <xf numFmtId="0" fontId="24" fillId="4" borderId="0" applyNumberFormat="0" applyBorder="0" applyAlignment="0" applyProtection="0"/>
    <xf numFmtId="0" fontId="21" fillId="46" borderId="1" applyNumberFormat="0" applyAlignment="0" applyProtection="0"/>
    <xf numFmtId="0" fontId="26" fillId="0" borderId="4" applyNumberFormat="0" applyFill="0" applyAlignment="0" applyProtection="0"/>
    <xf numFmtId="0" fontId="27" fillId="20" borderId="0" applyNumberFormat="0" applyBorder="0" applyAlignment="0" applyProtection="0"/>
    <xf numFmtId="0" fontId="62" fillId="0" borderId="0" applyNumberFormat="0" applyFill="0" applyBorder="0" applyAlignment="0" applyProtection="0"/>
    <xf numFmtId="0" fontId="63" fillId="0" borderId="24" applyNumberFormat="0" applyFill="0" applyAlignment="0" applyProtection="0"/>
    <xf numFmtId="0" fontId="64" fillId="0" borderId="25" applyNumberFormat="0" applyFill="0" applyAlignment="0" applyProtection="0"/>
    <xf numFmtId="0" fontId="65" fillId="0" borderId="26" applyNumberFormat="0" applyFill="0" applyAlignment="0" applyProtection="0"/>
    <xf numFmtId="0" fontId="65" fillId="0" borderId="0" applyNumberFormat="0" applyFill="0" applyBorder="0" applyAlignment="0" applyProtection="0"/>
    <xf numFmtId="9" fontId="10" fillId="0" borderId="0" applyFont="0" applyFill="0" applyBorder="0" applyAlignment="0" applyProtection="0"/>
    <xf numFmtId="0" fontId="23" fillId="0" borderId="0" applyNumberFormat="0" applyFill="0" applyBorder="0" applyAlignment="0" applyProtection="0"/>
    <xf numFmtId="0" fontId="66" fillId="0" borderId="27" applyNumberFormat="0" applyFill="0" applyAlignment="0" applyProtection="0"/>
    <xf numFmtId="0" fontId="25" fillId="7" borderId="1" applyNumberFormat="0" applyAlignment="0" applyProtection="0"/>
    <xf numFmtId="0" fontId="30" fillId="18" borderId="2" applyNumberFormat="0" applyAlignment="0" applyProtection="0"/>
    <xf numFmtId="0" fontId="28" fillId="46" borderId="5" applyNumberFormat="0" applyAlignment="0" applyProtection="0"/>
    <xf numFmtId="0" fontId="67" fillId="0" borderId="0" applyNumberFormat="0" applyFill="0" applyBorder="0" applyAlignment="0" applyProtection="0"/>
    <xf numFmtId="3" fontId="68" fillId="0" borderId="0" applyProtection="0">
      <alignment horizontal="center"/>
    </xf>
    <xf numFmtId="0" fontId="69" fillId="0" borderId="0"/>
    <xf numFmtId="43" fontId="10" fillId="0" borderId="0" applyFont="0" applyFill="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40" borderId="0" applyNumberFormat="0" applyBorder="0" applyAlignment="0" applyProtection="0"/>
    <xf numFmtId="0" fontId="4" fillId="41"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6" fillId="0" borderId="0"/>
    <xf numFmtId="9" fontId="6" fillId="0" borderId="0" applyFont="0" applyFill="0" applyBorder="0" applyAlignment="0" applyProtection="0"/>
    <xf numFmtId="0" fontId="10" fillId="0" borderId="0"/>
    <xf numFmtId="0" fontId="6" fillId="0" borderId="0"/>
    <xf numFmtId="0" fontId="4" fillId="26" borderId="22" applyNumberFormat="0" applyFont="0" applyAlignment="0" applyProtection="0"/>
    <xf numFmtId="0" fontId="4" fillId="0" borderId="0"/>
    <xf numFmtId="0" fontId="10" fillId="0" borderId="0"/>
    <xf numFmtId="9" fontId="72" fillId="0" borderId="0" applyFont="0" applyFill="0" applyBorder="0" applyAlignment="0" applyProtection="0"/>
    <xf numFmtId="9" fontId="73" fillId="0" borderId="0" applyFont="0" applyFill="0" applyBorder="0" applyAlignment="0" applyProtection="0"/>
    <xf numFmtId="0" fontId="6" fillId="0" borderId="0"/>
    <xf numFmtId="0" fontId="6" fillId="0" borderId="0"/>
    <xf numFmtId="0" fontId="7" fillId="0" borderId="0"/>
    <xf numFmtId="0" fontId="7" fillId="0" borderId="0"/>
    <xf numFmtId="0" fontId="3" fillId="26" borderId="22" applyNumberFormat="0" applyFont="0" applyAlignment="0" applyProtection="0"/>
    <xf numFmtId="0" fontId="3" fillId="0" borderId="0"/>
    <xf numFmtId="0" fontId="10" fillId="0" borderId="0"/>
    <xf numFmtId="43" fontId="10" fillId="0" borderId="0" applyFont="0" applyFill="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3" fillId="26" borderId="22" applyNumberFormat="0" applyFont="0" applyAlignment="0" applyProtection="0"/>
    <xf numFmtId="0" fontId="3" fillId="0" borderId="0"/>
    <xf numFmtId="9" fontId="6" fillId="0" borderId="0" applyFont="0" applyFill="0" applyBorder="0" applyAlignment="0" applyProtection="0"/>
    <xf numFmtId="43" fontId="73" fillId="0" borderId="0" applyFont="0" applyFill="0" applyBorder="0" applyAlignment="0" applyProtection="0"/>
    <xf numFmtId="0" fontId="10" fillId="0" borderId="0"/>
    <xf numFmtId="0" fontId="81" fillId="0" borderId="0"/>
    <xf numFmtId="9" fontId="81"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6"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1003">
    <xf numFmtId="0" fontId="0" fillId="0" borderId="0" xfId="0"/>
    <xf numFmtId="0" fontId="11" fillId="0" borderId="0" xfId="23" applyFont="1"/>
    <xf numFmtId="0" fontId="10" fillId="0" borderId="7" xfId="23" applyFont="1" applyBorder="1" applyAlignment="1">
      <alignment horizontal="left"/>
    </xf>
    <xf numFmtId="0" fontId="10" fillId="0" borderId="0" xfId="23" applyFont="1" applyAlignment="1">
      <alignment horizontal="left"/>
    </xf>
    <xf numFmtId="0" fontId="10" fillId="0" borderId="0" xfId="23" applyFont="1" applyBorder="1" applyAlignment="1">
      <alignment horizontal="left"/>
    </xf>
    <xf numFmtId="0" fontId="12" fillId="0" borderId="0" xfId="23" quotePrefix="1" applyFont="1" applyAlignment="1">
      <alignment horizontal="left"/>
    </xf>
    <xf numFmtId="0" fontId="10" fillId="0" borderId="0" xfId="23" quotePrefix="1" applyFont="1" applyAlignment="1">
      <alignment horizontal="left"/>
    </xf>
    <xf numFmtId="0" fontId="12" fillId="0" borderId="0" xfId="23" applyFont="1" applyBorder="1"/>
    <xf numFmtId="0" fontId="10" fillId="0" borderId="0" xfId="23" quotePrefix="1" applyFont="1" applyBorder="1" applyAlignment="1">
      <alignment horizontal="left"/>
    </xf>
    <xf numFmtId="0" fontId="10" fillId="0" borderId="0" xfId="23" quotePrefix="1" applyFont="1" applyAlignment="1">
      <alignment horizontal="left" indent="1"/>
    </xf>
    <xf numFmtId="0" fontId="10" fillId="0" borderId="7" xfId="23" quotePrefix="1" applyFont="1" applyBorder="1" applyAlignment="1">
      <alignment horizontal="left" indent="1"/>
    </xf>
    <xf numFmtId="0" fontId="10" fillId="0" borderId="0" xfId="23" applyFont="1" applyAlignment="1">
      <alignment horizontal="left" indent="1"/>
    </xf>
    <xf numFmtId="0" fontId="10" fillId="0" borderId="0" xfId="23" applyFont="1" applyBorder="1" applyAlignment="1">
      <alignment horizontal="left" indent="1"/>
    </xf>
    <xf numFmtId="0" fontId="10" fillId="0" borderId="7" xfId="23" applyFont="1" applyBorder="1" applyAlignment="1">
      <alignment horizontal="left" wrapText="1" indent="1"/>
    </xf>
    <xf numFmtId="0" fontId="12" fillId="0" borderId="8" xfId="23" applyFont="1" applyBorder="1" applyAlignment="1">
      <alignment horizontal="left"/>
    </xf>
    <xf numFmtId="0" fontId="10" fillId="0" borderId="7" xfId="23" applyFont="1" applyBorder="1" applyAlignment="1">
      <alignment horizontal="left" indent="1"/>
    </xf>
    <xf numFmtId="0" fontId="10" fillId="0" borderId="0" xfId="34" applyFont="1" applyAlignment="1">
      <alignment horizontal="left"/>
    </xf>
    <xf numFmtId="0" fontId="10" fillId="0" borderId="0" xfId="34" applyFont="1"/>
    <xf numFmtId="0" fontId="12" fillId="0" borderId="0" xfId="34" applyFont="1" applyBorder="1"/>
    <xf numFmtId="0" fontId="10" fillId="0" borderId="0" xfId="34" applyFont="1" applyBorder="1"/>
    <xf numFmtId="0" fontId="10" fillId="0" borderId="0" xfId="30" applyFont="1"/>
    <xf numFmtId="0" fontId="10" fillId="0" borderId="0" xfId="32" applyFont="1"/>
    <xf numFmtId="0" fontId="10" fillId="0" borderId="7" xfId="26" quotePrefix="1" applyFont="1" applyBorder="1" applyAlignment="1" applyProtection="1">
      <alignment horizontal="left"/>
    </xf>
    <xf numFmtId="6" fontId="10" fillId="0" borderId="7" xfId="25" quotePrefix="1" applyNumberFormat="1" applyFont="1" applyBorder="1"/>
    <xf numFmtId="0" fontId="12" fillId="0" borderId="0" xfId="23" applyFont="1" applyFill="1"/>
    <xf numFmtId="0" fontId="10" fillId="0" borderId="0" xfId="23" applyFont="1" applyFill="1" applyAlignment="1">
      <alignment horizontal="left"/>
    </xf>
    <xf numFmtId="0" fontId="10" fillId="0" borderId="0" xfId="23" applyFont="1" applyFill="1" applyBorder="1" applyAlignment="1">
      <alignment horizontal="left"/>
    </xf>
    <xf numFmtId="0" fontId="12" fillId="0" borderId="0" xfId="23" applyFont="1" applyFill="1" applyBorder="1" applyAlignment="1">
      <alignment horizontal="left"/>
    </xf>
    <xf numFmtId="0" fontId="12" fillId="0" borderId="0" xfId="0" applyFont="1"/>
    <xf numFmtId="0" fontId="10" fillId="0" borderId="7" xfId="0" applyFont="1" applyBorder="1"/>
    <xf numFmtId="0" fontId="12" fillId="0" borderId="7" xfId="26" quotePrefix="1" applyFont="1" applyFill="1" applyBorder="1" applyAlignment="1" applyProtection="1">
      <alignment horizontal="right"/>
    </xf>
    <xf numFmtId="0" fontId="12" fillId="0" borderId="0" xfId="29" applyFont="1" applyFill="1"/>
    <xf numFmtId="0" fontId="10" fillId="0" borderId="0" xfId="29" applyFont="1" applyFill="1"/>
    <xf numFmtId="17" fontId="10" fillId="0" borderId="0" xfId="29" applyNumberFormat="1" applyFont="1" applyFill="1" applyBorder="1" applyAlignment="1">
      <alignment horizontal="right" wrapText="1"/>
    </xf>
    <xf numFmtId="0" fontId="9" fillId="0" borderId="0" xfId="24" applyFont="1" applyFill="1"/>
    <xf numFmtId="0" fontId="10" fillId="0" borderId="7" xfId="29" quotePrefix="1" applyFont="1" applyFill="1" applyBorder="1"/>
    <xf numFmtId="3" fontId="10" fillId="0" borderId="0" xfId="29" applyNumberFormat="1" applyFont="1" applyFill="1"/>
    <xf numFmtId="0" fontId="10" fillId="0" borderId="7" xfId="29" applyFont="1" applyFill="1" applyBorder="1"/>
    <xf numFmtId="0" fontId="9" fillId="0" borderId="0" xfId="23" applyFont="1" applyFill="1"/>
    <xf numFmtId="0" fontId="10" fillId="0" borderId="0" xfId="34" applyFont="1" applyFill="1" applyBorder="1"/>
    <xf numFmtId="0" fontId="10" fillId="0" borderId="0" xfId="34" applyFont="1" applyFill="1" applyAlignment="1">
      <alignment horizontal="right"/>
    </xf>
    <xf numFmtId="0" fontId="33" fillId="0" borderId="0" xfId="29" applyFont="1" applyFill="1"/>
    <xf numFmtId="0" fontId="17" fillId="0" borderId="0" xfId="29" applyFont="1" applyFill="1"/>
    <xf numFmtId="0" fontId="10" fillId="0" borderId="7" xfId="0" applyFont="1" applyFill="1" applyBorder="1"/>
    <xf numFmtId="0" fontId="10" fillId="0" borderId="0" xfId="34" quotePrefix="1" applyFont="1" applyAlignment="1">
      <alignment horizontal="left"/>
    </xf>
    <xf numFmtId="0" fontId="7" fillId="0" borderId="0" xfId="29" applyFont="1" applyFill="1"/>
    <xf numFmtId="0" fontId="10" fillId="0" borderId="0" xfId="0" applyFont="1" applyFill="1" applyBorder="1"/>
    <xf numFmtId="3" fontId="10" fillId="0" borderId="0" xfId="34" quotePrefix="1" applyNumberFormat="1" applyFont="1" applyFill="1" applyAlignment="1">
      <alignment horizontal="right"/>
    </xf>
    <xf numFmtId="0" fontId="35" fillId="0" borderId="0" xfId="0" applyFont="1"/>
    <xf numFmtId="0" fontId="35" fillId="0" borderId="0" xfId="23" applyFont="1"/>
    <xf numFmtId="0" fontId="35" fillId="0" borderId="0" xfId="35" applyFont="1" applyAlignment="1">
      <alignment horizontal="left"/>
    </xf>
    <xf numFmtId="3" fontId="10" fillId="0" borderId="0" xfId="29" applyNumberFormat="1" applyFont="1" applyFill="1" applyAlignment="1">
      <alignment horizontal="left" indent="1"/>
    </xf>
    <xf numFmtId="3" fontId="10" fillId="0" borderId="0" xfId="29" applyNumberFormat="1" applyFont="1" applyFill="1" applyBorder="1" applyAlignment="1">
      <alignment horizontal="left" wrapText="1" indent="1"/>
    </xf>
    <xf numFmtId="3" fontId="10" fillId="0" borderId="0" xfId="29" applyNumberFormat="1" applyFont="1" applyFill="1" applyAlignment="1">
      <alignment horizontal="left" wrapText="1" indent="1"/>
    </xf>
    <xf numFmtId="0" fontId="38" fillId="0" borderId="0" xfId="29" applyFont="1" applyFill="1"/>
    <xf numFmtId="4" fontId="10" fillId="0" borderId="7" xfId="29" applyNumberFormat="1" applyFont="1" applyFill="1" applyBorder="1" applyAlignment="1">
      <alignment horizontal="left"/>
    </xf>
    <xf numFmtId="0" fontId="12" fillId="0" borderId="7" xfId="30" quotePrefix="1" applyFont="1" applyFill="1" applyBorder="1" applyAlignment="1">
      <alignment horizontal="right"/>
    </xf>
    <xf numFmtId="164" fontId="12" fillId="0" borderId="0" xfId="23" applyNumberFormat="1" applyFont="1" applyFill="1" applyAlignment="1">
      <alignment horizontal="right"/>
    </xf>
    <xf numFmtId="164" fontId="12" fillId="0" borderId="0" xfId="23" applyNumberFormat="1" applyFont="1" applyFill="1" applyBorder="1" applyAlignment="1">
      <alignment horizontal="right"/>
    </xf>
    <xf numFmtId="166" fontId="10" fillId="0" borderId="0" xfId="23" applyNumberFormat="1" applyFont="1"/>
    <xf numFmtId="166" fontId="10" fillId="0" borderId="0" xfId="23" applyNumberFormat="1" applyFont="1" applyFill="1" applyBorder="1"/>
    <xf numFmtId="166" fontId="10" fillId="0" borderId="7" xfId="23" applyNumberFormat="1" applyFont="1" applyBorder="1"/>
    <xf numFmtId="164" fontId="10" fillId="0" borderId="0" xfId="29" applyNumberFormat="1" applyFont="1" applyFill="1"/>
    <xf numFmtId="164" fontId="10" fillId="0" borderId="0" xfId="34" quotePrefix="1" applyNumberFormat="1" applyFont="1" applyFill="1" applyAlignment="1">
      <alignment horizontal="right"/>
    </xf>
    <xf numFmtId="164" fontId="10" fillId="0" borderId="0" xfId="29" applyNumberFormat="1" applyFont="1" applyFill="1" applyBorder="1"/>
    <xf numFmtId="164" fontId="10" fillId="0" borderId="7" xfId="29" applyNumberFormat="1" applyFont="1" applyFill="1" applyBorder="1"/>
    <xf numFmtId="164" fontId="12" fillId="0" borderId="0" xfId="23" applyNumberFormat="1" applyFont="1" applyFill="1"/>
    <xf numFmtId="164" fontId="12" fillId="0" borderId="0" xfId="23" applyNumberFormat="1" applyFont="1"/>
    <xf numFmtId="164" fontId="12" fillId="0" borderId="0" xfId="23" applyNumberFormat="1" applyFont="1" applyFill="1" applyBorder="1" applyAlignment="1">
      <alignment horizontal="left"/>
    </xf>
    <xf numFmtId="166" fontId="12" fillId="0" borderId="0" xfId="23" applyNumberFormat="1" applyFont="1"/>
    <xf numFmtId="0" fontId="9" fillId="0" borderId="0" xfId="33" applyFont="1" applyFill="1" applyBorder="1"/>
    <xf numFmtId="164" fontId="10" fillId="0" borderId="0" xfId="0" applyNumberFormat="1" applyFont="1" applyFill="1" applyBorder="1"/>
    <xf numFmtId="0" fontId="10" fillId="45" borderId="0" xfId="0" applyFont="1" applyFill="1" applyBorder="1"/>
    <xf numFmtId="166" fontId="12" fillId="0" borderId="7" xfId="23" applyNumberFormat="1" applyFont="1" applyBorder="1"/>
    <xf numFmtId="166" fontId="12" fillId="0" borderId="0" xfId="23" applyNumberFormat="1" applyFont="1" applyFill="1" applyBorder="1"/>
    <xf numFmtId="164" fontId="12" fillId="0" borderId="0" xfId="23" applyNumberFormat="1" applyFont="1" applyFill="1" applyBorder="1"/>
    <xf numFmtId="166" fontId="12" fillId="0" borderId="0" xfId="23" applyNumberFormat="1" applyFont="1" applyBorder="1"/>
    <xf numFmtId="166" fontId="10" fillId="0" borderId="0" xfId="23" applyNumberFormat="1" applyFont="1" applyBorder="1"/>
    <xf numFmtId="164" fontId="35" fillId="0" borderId="0" xfId="29" applyNumberFormat="1" applyFont="1" applyFill="1"/>
    <xf numFmtId="164" fontId="12" fillId="0" borderId="0" xfId="0" applyNumberFormat="1" applyFont="1" applyFill="1"/>
    <xf numFmtId="0" fontId="10" fillId="0" borderId="0" xfId="40" applyFont="1" applyFill="1"/>
    <xf numFmtId="0" fontId="10" fillId="0" borderId="0" xfId="40" applyFont="1"/>
    <xf numFmtId="0" fontId="12" fillId="0" borderId="0" xfId="40" applyFont="1"/>
    <xf numFmtId="6" fontId="10" fillId="0" borderId="7" xfId="40" applyNumberFormat="1" applyFont="1" applyBorder="1" applyAlignment="1">
      <alignment horizontal="left"/>
    </xf>
    <xf numFmtId="0" fontId="12" fillId="0" borderId="0" xfId="40" applyFont="1" applyAlignment="1">
      <alignment horizontal="left"/>
    </xf>
    <xf numFmtId="0" fontId="10" fillId="0" borderId="0" xfId="40" applyFont="1" applyFill="1" applyAlignment="1">
      <alignment horizontal="left"/>
    </xf>
    <xf numFmtId="0" fontId="10" fillId="0" borderId="0" xfId="40" applyFont="1" applyAlignment="1">
      <alignment horizontal="left"/>
    </xf>
    <xf numFmtId="0" fontId="10" fillId="0" borderId="7" xfId="40" applyFont="1" applyBorder="1"/>
    <xf numFmtId="0" fontId="10" fillId="0" borderId="0" xfId="0" applyFont="1" applyAlignment="1">
      <alignment vertical="top" wrapText="1"/>
    </xf>
    <xf numFmtId="0" fontId="12" fillId="0" borderId="0" xfId="40" applyFont="1" applyFill="1"/>
    <xf numFmtId="6" fontId="10" fillId="0" borderId="0" xfId="40" applyNumberFormat="1" applyFont="1" applyFill="1" applyBorder="1" applyAlignment="1">
      <alignment horizontal="left"/>
    </xf>
    <xf numFmtId="0" fontId="10" fillId="0" borderId="7" xfId="0" applyFont="1" applyBorder="1" applyAlignment="1">
      <alignment vertical="top" wrapText="1"/>
    </xf>
    <xf numFmtId="0" fontId="10" fillId="0" borderId="0" xfId="31" applyFont="1"/>
    <xf numFmtId="0" fontId="10" fillId="0" borderId="0" xfId="31" applyFont="1" applyFill="1"/>
    <xf numFmtId="0" fontId="10" fillId="0" borderId="7" xfId="31" applyFont="1" applyBorder="1"/>
    <xf numFmtId="14" fontId="12" fillId="0" borderId="7" xfId="30" quotePrefix="1" applyNumberFormat="1" applyFont="1" applyFill="1" applyBorder="1" applyAlignment="1">
      <alignment horizontal="right"/>
    </xf>
    <xf numFmtId="164" fontId="10" fillId="0" borderId="0" xfId="34" applyNumberFormat="1" applyFont="1" applyFill="1" applyAlignment="1">
      <alignment horizontal="right"/>
    </xf>
    <xf numFmtId="0" fontId="12" fillId="0" borderId="0" xfId="31" applyFont="1" applyFill="1"/>
    <xf numFmtId="0" fontId="35" fillId="0" borderId="0" xfId="29" applyFont="1" applyFill="1"/>
    <xf numFmtId="0" fontId="35" fillId="0" borderId="0" xfId="0" applyFont="1" applyFill="1"/>
    <xf numFmtId="164" fontId="12" fillId="0" borderId="0" xfId="23" quotePrefix="1" applyNumberFormat="1" applyFont="1" applyFill="1" applyBorder="1" applyAlignment="1">
      <alignment horizontal="right"/>
    </xf>
    <xf numFmtId="0" fontId="10" fillId="0" borderId="7" xfId="31" applyFont="1" applyFill="1" applyBorder="1"/>
    <xf numFmtId="0" fontId="74" fillId="0" borderId="0" xfId="0" applyFont="1" applyFill="1" applyBorder="1"/>
    <xf numFmtId="166" fontId="10" fillId="0" borderId="0" xfId="0" applyNumberFormat="1" applyFont="1" applyFill="1" applyBorder="1"/>
    <xf numFmtId="166" fontId="10" fillId="0" borderId="7" xfId="0" applyNumberFormat="1" applyFont="1" applyFill="1" applyBorder="1"/>
    <xf numFmtId="0" fontId="12" fillId="0" borderId="0" xfId="0" applyFont="1" applyFill="1" applyBorder="1"/>
    <xf numFmtId="166" fontId="35" fillId="0" borderId="0" xfId="0" applyNumberFormat="1" applyFont="1" applyFill="1"/>
    <xf numFmtId="0" fontId="10" fillId="0" borderId="0" xfId="34" applyFont="1" applyFill="1" applyAlignment="1">
      <alignment horizontal="left"/>
    </xf>
    <xf numFmtId="17" fontId="12" fillId="0" borderId="7" xfId="29" applyNumberFormat="1" applyFont="1" applyFill="1" applyBorder="1" applyAlignment="1">
      <alignment horizontal="right" wrapText="1"/>
    </xf>
    <xf numFmtId="1" fontId="12" fillId="0" borderId="7" xfId="27" applyNumberFormat="1" applyFont="1" applyFill="1" applyBorder="1" applyAlignment="1" applyProtection="1">
      <alignment horizontal="right" wrapText="1"/>
    </xf>
    <xf numFmtId="164" fontId="12" fillId="0" borderId="0" xfId="29" applyNumberFormat="1" applyFont="1" applyFill="1"/>
    <xf numFmtId="0" fontId="9" fillId="0" borderId="0" xfId="30" applyFont="1" applyFill="1"/>
    <xf numFmtId="0" fontId="9" fillId="0" borderId="0" xfId="35" applyFont="1" applyFill="1" applyAlignment="1">
      <alignment horizontal="left"/>
    </xf>
    <xf numFmtId="166" fontId="10" fillId="0" borderId="7" xfId="0" applyNumberFormat="1" applyFont="1" applyFill="1" applyBorder="1" applyAlignment="1">
      <alignment horizontal="right"/>
    </xf>
    <xf numFmtId="14" fontId="37" fillId="0" borderId="7" xfId="0" quotePrefix="1" applyNumberFormat="1" applyFont="1" applyFill="1" applyBorder="1" applyAlignment="1">
      <alignment horizontal="right"/>
    </xf>
    <xf numFmtId="3" fontId="7" fillId="0" borderId="0" xfId="29" applyNumberFormat="1" applyFont="1" applyFill="1"/>
    <xf numFmtId="0" fontId="10" fillId="45" borderId="0" xfId="0" applyFont="1" applyFill="1"/>
    <xf numFmtId="0" fontId="12" fillId="45" borderId="0" xfId="0" applyFont="1" applyFill="1"/>
    <xf numFmtId="2" fontId="12" fillId="0" borderId="0" xfId="23" applyNumberFormat="1" applyFont="1"/>
    <xf numFmtId="0" fontId="7" fillId="0" borderId="0" xfId="23" applyFont="1" applyFill="1"/>
    <xf numFmtId="0" fontId="10" fillId="0" borderId="0" xfId="23" applyFont="1" applyFill="1" applyBorder="1" applyAlignment="1">
      <alignment horizontal="left" wrapText="1"/>
    </xf>
    <xf numFmtId="165" fontId="10" fillId="0" borderId="0" xfId="23" applyNumberFormat="1" applyFont="1" applyFill="1" applyBorder="1" applyAlignment="1">
      <alignment horizontal="left"/>
    </xf>
    <xf numFmtId="164" fontId="35" fillId="0" borderId="0" xfId="0" applyNumberFormat="1" applyFont="1" applyFill="1"/>
    <xf numFmtId="0" fontId="10" fillId="0" borderId="0" xfId="23" applyFont="1" applyFill="1"/>
    <xf numFmtId="0" fontId="10" fillId="0" borderId="0" xfId="30" applyFont="1" applyFill="1"/>
    <xf numFmtId="0" fontId="12" fillId="0" borderId="0" xfId="30" applyFont="1" applyFill="1"/>
    <xf numFmtId="0" fontId="10" fillId="0" borderId="0" xfId="154" applyFont="1" applyAlignment="1">
      <alignment horizontal="left"/>
    </xf>
    <xf numFmtId="164" fontId="10" fillId="0" borderId="0" xfId="23" applyNumberFormat="1" applyFont="1" applyFill="1"/>
    <xf numFmtId="164" fontId="10" fillId="0" borderId="0" xfId="23" applyNumberFormat="1" applyFont="1" applyFill="1" applyAlignment="1">
      <alignment horizontal="right"/>
    </xf>
    <xf numFmtId="164" fontId="10" fillId="0" borderId="0" xfId="23" applyNumberFormat="1" applyFont="1" applyFill="1" applyBorder="1" applyAlignment="1">
      <alignment horizontal="right"/>
    </xf>
    <xf numFmtId="164" fontId="10" fillId="0" borderId="0" xfId="23" applyNumberFormat="1" applyFont="1" applyFill="1" applyBorder="1" applyAlignment="1">
      <alignment horizontal="left"/>
    </xf>
    <xf numFmtId="0" fontId="10" fillId="0" borderId="0" xfId="23" applyFont="1" applyFill="1" applyBorder="1" applyAlignment="1">
      <alignment wrapText="1"/>
    </xf>
    <xf numFmtId="0" fontId="12" fillId="0" borderId="0" xfId="23" applyFont="1" applyFill="1" applyBorder="1"/>
    <xf numFmtId="0" fontId="12" fillId="0" borderId="0" xfId="154" applyFont="1" applyAlignment="1">
      <alignment horizontal="left"/>
    </xf>
    <xf numFmtId="0" fontId="37" fillId="0" borderId="0" xfId="23" applyFont="1"/>
    <xf numFmtId="14" fontId="12" fillId="0" borderId="7" xfId="26" quotePrefix="1" applyNumberFormat="1" applyFont="1" applyFill="1" applyBorder="1" applyAlignment="1" applyProtection="1">
      <alignment horizontal="right"/>
    </xf>
    <xf numFmtId="0" fontId="12" fillId="0" borderId="0" xfId="23" applyFont="1" applyBorder="1" applyAlignment="1">
      <alignment horizontal="left"/>
    </xf>
    <xf numFmtId="0" fontId="12" fillId="0" borderId="0" xfId="23" applyFont="1" applyAlignment="1">
      <alignment horizontal="left"/>
    </xf>
    <xf numFmtId="14" fontId="12" fillId="0" borderId="7" xfId="25" quotePrefix="1" applyNumberFormat="1" applyFont="1" applyFill="1" applyBorder="1" applyAlignment="1">
      <alignment horizontal="right"/>
    </xf>
    <xf numFmtId="166" fontId="10" fillId="0" borderId="0" xfId="23" applyNumberFormat="1" applyFont="1" applyFill="1"/>
    <xf numFmtId="0" fontId="12" fillId="0" borderId="0" xfId="23" quotePrefix="1" applyFont="1" applyBorder="1" applyAlignment="1">
      <alignment horizontal="left"/>
    </xf>
    <xf numFmtId="0" fontId="54" fillId="0" borderId="0" xfId="23" applyFont="1"/>
    <xf numFmtId="0" fontId="0" fillId="0" borderId="0" xfId="0"/>
    <xf numFmtId="164" fontId="10" fillId="0" borderId="0" xfId="157" applyNumberFormat="1" applyFont="1" applyFill="1"/>
    <xf numFmtId="164" fontId="10" fillId="0" borderId="0" xfId="157" applyNumberFormat="1" applyFont="1" applyFill="1" applyBorder="1"/>
    <xf numFmtId="0" fontId="10" fillId="0" borderId="0" xfId="23" applyFont="1"/>
    <xf numFmtId="0" fontId="12" fillId="0" borderId="0" xfId="23" applyFont="1"/>
    <xf numFmtId="0" fontId="12" fillId="0" borderId="0" xfId="23" applyFont="1" applyAlignment="1">
      <alignment wrapText="1"/>
    </xf>
    <xf numFmtId="164" fontId="10" fillId="0" borderId="7" xfId="157" applyNumberFormat="1" applyFont="1" applyFill="1" applyBorder="1"/>
    <xf numFmtId="166" fontId="10" fillId="0" borderId="0" xfId="34" applyNumberFormat="1" applyFont="1" applyFill="1" applyAlignment="1">
      <alignment horizontal="right"/>
    </xf>
    <xf numFmtId="2" fontId="10" fillId="0" borderId="0" xfId="0" applyNumberFormat="1" applyFont="1"/>
    <xf numFmtId="0" fontId="10" fillId="0" borderId="0" xfId="0" applyFont="1"/>
    <xf numFmtId="0" fontId="10" fillId="0" borderId="0" xfId="0" applyFont="1" applyFill="1"/>
    <xf numFmtId="164" fontId="10" fillId="0" borderId="0" xfId="0" applyNumberFormat="1" applyFont="1"/>
    <xf numFmtId="166" fontId="10" fillId="0" borderId="0" xfId="0" applyNumberFormat="1" applyFont="1" applyFill="1"/>
    <xf numFmtId="0" fontId="10" fillId="0" borderId="0" xfId="32" applyFont="1" applyFill="1"/>
    <xf numFmtId="164" fontId="38" fillId="0" borderId="0" xfId="29" applyNumberFormat="1" applyFont="1" applyFill="1"/>
    <xf numFmtId="0" fontId="36" fillId="0" borderId="0" xfId="40" applyFont="1"/>
    <xf numFmtId="164" fontId="10" fillId="0" borderId="0" xfId="0" applyNumberFormat="1" applyFont="1" applyFill="1"/>
    <xf numFmtId="0" fontId="37" fillId="0" borderId="0" xfId="40" applyFont="1" applyFill="1"/>
    <xf numFmtId="165" fontId="10" fillId="0" borderId="0" xfId="29" applyNumberFormat="1" applyFont="1" applyFill="1"/>
    <xf numFmtId="165" fontId="10" fillId="0" borderId="0" xfId="29" applyNumberFormat="1" applyFont="1" applyFill="1" applyAlignment="1">
      <alignment horizontal="left" indent="1"/>
    </xf>
    <xf numFmtId="165" fontId="10" fillId="0" borderId="0" xfId="29" applyNumberFormat="1" applyFont="1" applyFill="1" applyAlignment="1">
      <alignment horizontal="left" wrapText="1" indent="1"/>
    </xf>
    <xf numFmtId="165" fontId="10" fillId="0" borderId="7" xfId="29" applyNumberFormat="1" applyFont="1" applyFill="1" applyBorder="1" applyAlignment="1">
      <alignment horizontal="left" indent="1"/>
    </xf>
    <xf numFmtId="165" fontId="10" fillId="0" borderId="0" xfId="29" applyNumberFormat="1" applyFont="1" applyFill="1" applyBorder="1" applyAlignment="1">
      <alignment horizontal="left" wrapText="1" indent="1"/>
    </xf>
    <xf numFmtId="165" fontId="10" fillId="0" borderId="7" xfId="29" applyNumberFormat="1" applyFont="1" applyFill="1" applyBorder="1" applyAlignment="1">
      <alignment horizontal="left"/>
    </xf>
    <xf numFmtId="165" fontId="12" fillId="0" borderId="0" xfId="29" applyNumberFormat="1" applyFont="1" applyFill="1"/>
    <xf numFmtId="165" fontId="35" fillId="0" borderId="0" xfId="29" applyNumberFormat="1" applyFont="1" applyFill="1"/>
    <xf numFmtId="0" fontId="12" fillId="0" borderId="7" xfId="40" quotePrefix="1" applyFont="1" applyFill="1" applyBorder="1" applyAlignment="1">
      <alignment horizontal="right"/>
    </xf>
    <xf numFmtId="0" fontId="35" fillId="45" borderId="0" xfId="0" applyFont="1" applyFill="1"/>
    <xf numFmtId="0" fontId="10" fillId="0" borderId="7" xfId="34" applyFont="1" applyBorder="1"/>
    <xf numFmtId="0" fontId="7" fillId="0" borderId="0" xfId="0" applyFont="1"/>
    <xf numFmtId="0" fontId="9" fillId="50" borderId="28" xfId="23" applyFont="1" applyFill="1" applyBorder="1"/>
    <xf numFmtId="0" fontId="9" fillId="50" borderId="9" xfId="23" applyFont="1" applyFill="1" applyBorder="1"/>
    <xf numFmtId="0" fontId="7" fillId="50" borderId="9" xfId="23" applyFont="1" applyFill="1" applyBorder="1"/>
    <xf numFmtId="0" fontId="9" fillId="50" borderId="29" xfId="23" applyFont="1" applyFill="1" applyBorder="1"/>
    <xf numFmtId="0" fontId="10" fillId="50" borderId="32" xfId="23" applyFont="1" applyFill="1" applyBorder="1"/>
    <xf numFmtId="6" fontId="12" fillId="50" borderId="11" xfId="25" quotePrefix="1" applyNumberFormat="1" applyFont="1" applyFill="1" applyBorder="1"/>
    <xf numFmtId="14" fontId="12" fillId="50" borderId="7" xfId="25" quotePrefix="1" applyNumberFormat="1" applyFont="1" applyFill="1" applyBorder="1" applyAlignment="1">
      <alignment horizontal="right"/>
    </xf>
    <xf numFmtId="14" fontId="12" fillId="50" borderId="13" xfId="25" quotePrefix="1" applyNumberFormat="1" applyFont="1" applyFill="1" applyBorder="1" applyAlignment="1">
      <alignment horizontal="right"/>
    </xf>
    <xf numFmtId="0" fontId="12" fillId="50" borderId="30" xfId="23" applyFont="1" applyFill="1" applyBorder="1" applyAlignment="1">
      <alignment horizontal="center"/>
    </xf>
    <xf numFmtId="0" fontId="10" fillId="0" borderId="10" xfId="23" quotePrefix="1" applyFont="1" applyBorder="1" applyAlignment="1">
      <alignment horizontal="left"/>
    </xf>
    <xf numFmtId="0" fontId="10" fillId="0" borderId="14" xfId="23" quotePrefix="1" applyFont="1" applyBorder="1" applyAlignment="1">
      <alignment horizontal="left"/>
    </xf>
    <xf numFmtId="0" fontId="10" fillId="0" borderId="32" xfId="23" applyFont="1" applyBorder="1"/>
    <xf numFmtId="0" fontId="12" fillId="0" borderId="10" xfId="23" applyFont="1" applyBorder="1"/>
    <xf numFmtId="0" fontId="0" fillId="0" borderId="0" xfId="0" applyFont="1" applyBorder="1"/>
    <xf numFmtId="0" fontId="10" fillId="0" borderId="14" xfId="23" applyFont="1" applyBorder="1"/>
    <xf numFmtId="0" fontId="10" fillId="0" borderId="31" xfId="23" applyFont="1" applyBorder="1"/>
    <xf numFmtId="0" fontId="10" fillId="0" borderId="10" xfId="23" applyFont="1" applyBorder="1"/>
    <xf numFmtId="0" fontId="10" fillId="0" borderId="10" xfId="23" applyFont="1" applyBorder="1" applyAlignment="1">
      <alignment horizontal="left"/>
    </xf>
    <xf numFmtId="166" fontId="10" fillId="0" borderId="14" xfId="23" applyNumberFormat="1" applyFont="1" applyBorder="1"/>
    <xf numFmtId="166" fontId="10" fillId="0" borderId="14" xfId="23" applyNumberFormat="1" applyFont="1" applyFill="1" applyBorder="1"/>
    <xf numFmtId="166" fontId="10" fillId="0" borderId="31" xfId="23" applyNumberFormat="1" applyFont="1" applyBorder="1"/>
    <xf numFmtId="0" fontId="10" fillId="0" borderId="11" xfId="23" applyFont="1" applyBorder="1" applyAlignment="1">
      <alignment horizontal="left"/>
    </xf>
    <xf numFmtId="166" fontId="10" fillId="0" borderId="13" xfId="23" applyNumberFormat="1" applyFont="1" applyBorder="1"/>
    <xf numFmtId="0" fontId="12" fillId="0" borderId="10" xfId="23" applyFont="1" applyBorder="1" applyAlignment="1">
      <alignment horizontal="left"/>
    </xf>
    <xf numFmtId="0" fontId="10" fillId="0" borderId="11" xfId="23" applyFont="1" applyBorder="1"/>
    <xf numFmtId="0" fontId="12" fillId="0" borderId="11" xfId="23" applyFont="1" applyBorder="1" applyAlignment="1">
      <alignment horizontal="left"/>
    </xf>
    <xf numFmtId="166" fontId="12" fillId="0" borderId="7" xfId="23" applyNumberFormat="1" applyFont="1" applyBorder="1" applyAlignment="1">
      <alignment horizontal="right"/>
    </xf>
    <xf numFmtId="166" fontId="10" fillId="0" borderId="7" xfId="23" applyNumberFormat="1" applyFont="1" applyBorder="1" applyAlignment="1">
      <alignment horizontal="right"/>
    </xf>
    <xf numFmtId="166" fontId="10" fillId="0" borderId="13" xfId="23" applyNumberFormat="1" applyFont="1" applyBorder="1" applyAlignment="1">
      <alignment horizontal="right"/>
    </xf>
    <xf numFmtId="166" fontId="10" fillId="0" borderId="30" xfId="23" applyNumberFormat="1" applyFont="1" applyBorder="1"/>
    <xf numFmtId="0" fontId="12" fillId="50" borderId="9" xfId="23" applyFont="1" applyFill="1" applyBorder="1" applyAlignment="1">
      <alignment horizontal="left"/>
    </xf>
    <xf numFmtId="0" fontId="10" fillId="50" borderId="9" xfId="23" applyFont="1" applyFill="1" applyBorder="1" applyAlignment="1">
      <alignment horizontal="left"/>
    </xf>
    <xf numFmtId="0" fontId="12" fillId="50" borderId="29" xfId="23" applyFont="1" applyFill="1" applyBorder="1" applyAlignment="1">
      <alignment horizontal="left"/>
    </xf>
    <xf numFmtId="0" fontId="12" fillId="0" borderId="14" xfId="23" quotePrefix="1" applyFont="1" applyBorder="1" applyAlignment="1">
      <alignment horizontal="left"/>
    </xf>
    <xf numFmtId="0" fontId="12" fillId="0" borderId="14" xfId="23" applyFont="1" applyBorder="1" applyAlignment="1">
      <alignment horizontal="left"/>
    </xf>
    <xf numFmtId="0" fontId="10" fillId="0" borderId="0" xfId="23" applyFont="1" applyBorder="1"/>
    <xf numFmtId="0" fontId="12" fillId="0" borderId="14" xfId="23" applyFont="1" applyBorder="1"/>
    <xf numFmtId="166" fontId="12" fillId="0" borderId="14" xfId="23" applyNumberFormat="1" applyFont="1" applyBorder="1"/>
    <xf numFmtId="0" fontId="76" fillId="0" borderId="0" xfId="0" applyFont="1"/>
    <xf numFmtId="0" fontId="10" fillId="0" borderId="10" xfId="23" applyFont="1" applyBorder="1" applyAlignment="1">
      <alignment horizontal="left" indent="1"/>
    </xf>
    <xf numFmtId="0" fontId="10" fillId="0" borderId="11" xfId="23" quotePrefix="1" applyFont="1" applyBorder="1" applyAlignment="1">
      <alignment horizontal="left" indent="1"/>
    </xf>
    <xf numFmtId="0" fontId="0" fillId="0" borderId="0" xfId="0" applyBorder="1"/>
    <xf numFmtId="0" fontId="10" fillId="0" borderId="11" xfId="23" applyFont="1" applyBorder="1" applyAlignment="1">
      <alignment horizontal="left" indent="1"/>
    </xf>
    <xf numFmtId="0" fontId="10" fillId="0" borderId="0" xfId="154" applyFont="1" applyFill="1" applyAlignment="1">
      <alignment horizontal="left"/>
    </xf>
    <xf numFmtId="0" fontId="77" fillId="50" borderId="32" xfId="23" applyFont="1" applyFill="1" applyBorder="1"/>
    <xf numFmtId="0" fontId="10" fillId="50" borderId="11" xfId="26" quotePrefix="1" applyFont="1" applyFill="1" applyBorder="1" applyAlignment="1" applyProtection="1">
      <alignment horizontal="left"/>
    </xf>
    <xf numFmtId="0" fontId="12" fillId="50" borderId="7" xfId="26" quotePrefix="1" applyFont="1" applyFill="1" applyBorder="1" applyAlignment="1" applyProtection="1">
      <alignment horizontal="right"/>
    </xf>
    <xf numFmtId="14" fontId="12" fillId="50" borderId="7" xfId="26" quotePrefix="1" applyNumberFormat="1" applyFont="1" applyFill="1" applyBorder="1" applyAlignment="1" applyProtection="1">
      <alignment horizontal="right"/>
    </xf>
    <xf numFmtId="14" fontId="12" fillId="50" borderId="13" xfId="26" quotePrefix="1" applyNumberFormat="1" applyFont="1" applyFill="1" applyBorder="1" applyAlignment="1" applyProtection="1">
      <alignment horizontal="right"/>
    </xf>
    <xf numFmtId="14" fontId="12" fillId="50" borderId="30" xfId="26" quotePrefix="1" applyNumberFormat="1" applyFont="1" applyFill="1" applyBorder="1" applyAlignment="1" applyProtection="1">
      <alignment horizontal="center"/>
    </xf>
    <xf numFmtId="0" fontId="77" fillId="49" borderId="32" xfId="23" applyFont="1" applyFill="1" applyBorder="1" applyAlignment="1">
      <alignment horizontal="left"/>
    </xf>
    <xf numFmtId="164" fontId="10" fillId="49" borderId="31" xfId="23" applyNumberFormat="1" applyFont="1" applyFill="1" applyBorder="1" applyAlignment="1">
      <alignment horizontal="left"/>
    </xf>
    <xf numFmtId="164" fontId="10" fillId="49" borderId="31" xfId="23" quotePrefix="1" applyNumberFormat="1" applyFont="1" applyFill="1" applyBorder="1" applyAlignment="1">
      <alignment horizontal="left"/>
    </xf>
    <xf numFmtId="0" fontId="10" fillId="0" borderId="14" xfId="23" applyFont="1" applyFill="1" applyBorder="1"/>
    <xf numFmtId="164" fontId="10" fillId="49" borderId="30" xfId="23" applyNumberFormat="1" applyFont="1" applyFill="1" applyBorder="1" applyAlignment="1">
      <alignment horizontal="left"/>
    </xf>
    <xf numFmtId="0" fontId="73" fillId="0" borderId="0" xfId="0" applyFont="1"/>
    <xf numFmtId="0" fontId="9" fillId="50" borderId="28" xfId="33" applyFont="1" applyFill="1" applyBorder="1"/>
    <xf numFmtId="0" fontId="9" fillId="50" borderId="9" xfId="33" applyFont="1" applyFill="1" applyBorder="1"/>
    <xf numFmtId="0" fontId="9" fillId="50" borderId="29" xfId="33" applyFont="1" applyFill="1" applyBorder="1"/>
    <xf numFmtId="0" fontId="10" fillId="0" borderId="0" xfId="178"/>
    <xf numFmtId="6" fontId="12" fillId="50" borderId="11" xfId="178" quotePrefix="1" applyNumberFormat="1" applyFont="1" applyFill="1" applyBorder="1" applyAlignment="1">
      <alignment horizontal="left"/>
    </xf>
    <xf numFmtId="6" fontId="12" fillId="50" borderId="7" xfId="178" quotePrefix="1" applyNumberFormat="1" applyFont="1" applyFill="1" applyBorder="1" applyAlignment="1">
      <alignment horizontal="right"/>
    </xf>
    <xf numFmtId="6" fontId="12" fillId="50" borderId="13" xfId="178" quotePrefix="1" applyNumberFormat="1" applyFont="1" applyFill="1" applyBorder="1" applyAlignment="1">
      <alignment horizontal="right"/>
    </xf>
    <xf numFmtId="0" fontId="12" fillId="50" borderId="31" xfId="23" applyFont="1" applyFill="1" applyBorder="1" applyAlignment="1">
      <alignment horizontal="center"/>
    </xf>
    <xf numFmtId="0" fontId="10" fillId="0" borderId="10" xfId="178" quotePrefix="1" applyFont="1" applyBorder="1" applyAlignment="1">
      <alignment horizontal="left"/>
    </xf>
    <xf numFmtId="0" fontId="12" fillId="0" borderId="0" xfId="178" quotePrefix="1" applyFont="1" applyFill="1" applyBorder="1" applyAlignment="1">
      <alignment horizontal="left"/>
    </xf>
    <xf numFmtId="0" fontId="12" fillId="0" borderId="10" xfId="178" applyFont="1" applyBorder="1"/>
    <xf numFmtId="166" fontId="12" fillId="0" borderId="0" xfId="178" applyNumberFormat="1" applyFont="1" applyFill="1" applyBorder="1"/>
    <xf numFmtId="166" fontId="12" fillId="0" borderId="14" xfId="178" applyNumberFormat="1" applyFont="1" applyFill="1" applyBorder="1"/>
    <xf numFmtId="0" fontId="10" fillId="0" borderId="10" xfId="178" applyFont="1" applyBorder="1"/>
    <xf numFmtId="166" fontId="10" fillId="0" borderId="0" xfId="178" applyNumberFormat="1" applyFont="1" applyFill="1" applyBorder="1"/>
    <xf numFmtId="166" fontId="10" fillId="0" borderId="14" xfId="178" applyNumberFormat="1" applyFont="1" applyFill="1" applyBorder="1"/>
    <xf numFmtId="0" fontId="12" fillId="0" borderId="11" xfId="178" applyFont="1" applyBorder="1"/>
    <xf numFmtId="166" fontId="12" fillId="0" borderId="7" xfId="178" applyNumberFormat="1" applyFont="1" applyFill="1" applyBorder="1"/>
    <xf numFmtId="166" fontId="10" fillId="0" borderId="7" xfId="178" applyNumberFormat="1" applyFont="1" applyFill="1" applyBorder="1"/>
    <xf numFmtId="166" fontId="10" fillId="0" borderId="13" xfId="178" applyNumberFormat="1" applyFont="1" applyFill="1" applyBorder="1"/>
    <xf numFmtId="0" fontId="10" fillId="0" borderId="10" xfId="178" applyFont="1" applyBorder="1" applyAlignment="1">
      <alignment horizontal="left" indent="1"/>
    </xf>
    <xf numFmtId="0" fontId="10" fillId="0" borderId="11" xfId="178" applyFont="1" applyBorder="1" applyAlignment="1">
      <alignment horizontal="left" indent="1"/>
    </xf>
    <xf numFmtId="0" fontId="10" fillId="0" borderId="11" xfId="178" applyFont="1" applyBorder="1"/>
    <xf numFmtId="0" fontId="10" fillId="0" borderId="10" xfId="178" applyFont="1" applyBorder="1" applyAlignment="1">
      <alignment horizontal="left" wrapText="1" indent="1"/>
    </xf>
    <xf numFmtId="166" fontId="12" fillId="0" borderId="0" xfId="178" applyNumberFormat="1" applyFont="1" applyFill="1" applyBorder="1" applyAlignment="1">
      <alignment horizontal="right"/>
    </xf>
    <xf numFmtId="166" fontId="10" fillId="0" borderId="0" xfId="178" applyNumberFormat="1" applyFont="1" applyFill="1" applyBorder="1" applyAlignment="1">
      <alignment horizontal="right"/>
    </xf>
    <xf numFmtId="166" fontId="10" fillId="0" borderId="14" xfId="178" applyNumberFormat="1" applyFont="1" applyFill="1" applyBorder="1" applyAlignment="1">
      <alignment horizontal="right"/>
    </xf>
    <xf numFmtId="166" fontId="10" fillId="0" borderId="31" xfId="178" applyNumberFormat="1" applyFill="1" applyBorder="1"/>
    <xf numFmtId="166" fontId="10" fillId="0" borderId="31" xfId="178" applyNumberFormat="1" applyBorder="1"/>
    <xf numFmtId="168" fontId="10" fillId="0" borderId="0" xfId="178" applyNumberFormat="1"/>
    <xf numFmtId="166" fontId="12" fillId="0" borderId="7" xfId="178" applyNumberFormat="1" applyFont="1" applyFill="1" applyBorder="1" applyAlignment="1">
      <alignment horizontal="right"/>
    </xf>
    <xf numFmtId="166" fontId="10" fillId="0" borderId="7" xfId="178" applyNumberFormat="1" applyFont="1" applyFill="1" applyBorder="1" applyAlignment="1">
      <alignment horizontal="right"/>
    </xf>
    <xf numFmtId="169" fontId="10" fillId="0" borderId="0" xfId="178" applyNumberFormat="1"/>
    <xf numFmtId="166" fontId="12" fillId="0" borderId="0" xfId="178" applyNumberFormat="1" applyFont="1" applyBorder="1"/>
    <xf numFmtId="166" fontId="10" fillId="0" borderId="30" xfId="178" applyNumberFormat="1" applyBorder="1"/>
    <xf numFmtId="0" fontId="10" fillId="0" borderId="0" xfId="178" applyBorder="1"/>
    <xf numFmtId="166" fontId="10" fillId="0" borderId="0" xfId="178" applyNumberFormat="1"/>
    <xf numFmtId="0" fontId="10" fillId="0" borderId="0" xfId="178" applyFont="1"/>
    <xf numFmtId="168" fontId="12" fillId="0" borderId="0" xfId="178" applyNumberFormat="1" applyFont="1" applyFill="1"/>
    <xf numFmtId="0" fontId="12" fillId="0" borderId="0" xfId="178" applyFont="1" applyFill="1"/>
    <xf numFmtId="2" fontId="12" fillId="0" borderId="0" xfId="34" applyNumberFormat="1" applyFont="1" applyBorder="1" applyAlignment="1">
      <alignment horizontal="right"/>
    </xf>
    <xf numFmtId="2" fontId="10" fillId="0" borderId="0" xfId="34" applyNumberFormat="1" applyFont="1" applyBorder="1" applyAlignment="1">
      <alignment horizontal="right"/>
    </xf>
    <xf numFmtId="0" fontId="12" fillId="0" borderId="14" xfId="178" quotePrefix="1" applyFont="1" applyFill="1" applyBorder="1" applyAlignment="1">
      <alignment horizontal="left"/>
    </xf>
    <xf numFmtId="166" fontId="10" fillId="0" borderId="13" xfId="178" applyNumberFormat="1" applyFont="1" applyFill="1" applyBorder="1" applyAlignment="1">
      <alignment horizontal="right"/>
    </xf>
    <xf numFmtId="6" fontId="10" fillId="0" borderId="11" xfId="178" quotePrefix="1" applyNumberFormat="1" applyFont="1" applyBorder="1" applyAlignment="1">
      <alignment horizontal="left"/>
    </xf>
    <xf numFmtId="166" fontId="12" fillId="0" borderId="13" xfId="178" applyNumberFormat="1" applyFont="1" applyFill="1" applyBorder="1" applyAlignment="1">
      <alignment horizontal="right"/>
    </xf>
    <xf numFmtId="0" fontId="12" fillId="0" borderId="28" xfId="178" applyFont="1" applyBorder="1"/>
    <xf numFmtId="0" fontId="10" fillId="0" borderId="9" xfId="178" applyBorder="1"/>
    <xf numFmtId="0" fontId="10" fillId="0" borderId="29" xfId="178" applyBorder="1"/>
    <xf numFmtId="0" fontId="10" fillId="0" borderId="10" xfId="178" applyBorder="1"/>
    <xf numFmtId="0" fontId="10" fillId="0" borderId="14" xfId="178" applyBorder="1"/>
    <xf numFmtId="166" fontId="10" fillId="0" borderId="10" xfId="178" applyNumberFormat="1" applyBorder="1"/>
    <xf numFmtId="166" fontId="10" fillId="0" borderId="0" xfId="178" applyNumberFormat="1" applyBorder="1"/>
    <xf numFmtId="166" fontId="10" fillId="0" borderId="14" xfId="178" applyNumberFormat="1" applyBorder="1"/>
    <xf numFmtId="168" fontId="10" fillId="0" borderId="0" xfId="178" applyNumberFormat="1" applyBorder="1"/>
    <xf numFmtId="168" fontId="10" fillId="0" borderId="14" xfId="178" applyNumberFormat="1" applyBorder="1"/>
    <xf numFmtId="166" fontId="10" fillId="0" borderId="11" xfId="178" applyNumberFormat="1" applyBorder="1"/>
    <xf numFmtId="166" fontId="10" fillId="0" borderId="7" xfId="178" applyNumberFormat="1" applyBorder="1"/>
    <xf numFmtId="166" fontId="10" fillId="0" borderId="13" xfId="178" applyNumberFormat="1" applyBorder="1"/>
    <xf numFmtId="0" fontId="0" fillId="0" borderId="9" xfId="0" applyBorder="1"/>
    <xf numFmtId="0" fontId="0" fillId="0" borderId="29" xfId="0" applyBorder="1"/>
    <xf numFmtId="0" fontId="0" fillId="0" borderId="14" xfId="0" applyBorder="1"/>
    <xf numFmtId="166" fontId="10" fillId="0" borderId="10" xfId="23" applyNumberFormat="1" applyFont="1" applyBorder="1"/>
    <xf numFmtId="0" fontId="76" fillId="0" borderId="0" xfId="0" applyFont="1" applyBorder="1"/>
    <xf numFmtId="0" fontId="76" fillId="0" borderId="14" xfId="0" applyFont="1" applyBorder="1"/>
    <xf numFmtId="166" fontId="10" fillId="0" borderId="11" xfId="23" applyNumberFormat="1" applyFont="1" applyBorder="1"/>
    <xf numFmtId="0" fontId="76" fillId="0" borderId="28" xfId="0" applyFont="1" applyBorder="1"/>
    <xf numFmtId="0" fontId="10" fillId="0" borderId="29" xfId="23" applyFont="1" applyBorder="1"/>
    <xf numFmtId="0" fontId="0" fillId="0" borderId="10" xfId="0" applyBorder="1"/>
    <xf numFmtId="164" fontId="0" fillId="0" borderId="10" xfId="0" applyNumberFormat="1" applyBorder="1"/>
    <xf numFmtId="164" fontId="0" fillId="0" borderId="0" xfId="0" applyNumberFormat="1" applyBorder="1"/>
    <xf numFmtId="164" fontId="0" fillId="0" borderId="14" xfId="0" applyNumberFormat="1" applyBorder="1"/>
    <xf numFmtId="0" fontId="0" fillId="0" borderId="11" xfId="0" applyBorder="1"/>
    <xf numFmtId="0" fontId="0" fillId="0" borderId="7" xfId="0" applyBorder="1"/>
    <xf numFmtId="0" fontId="10" fillId="0" borderId="13" xfId="23" applyFont="1" applyBorder="1"/>
    <xf numFmtId="3" fontId="12" fillId="0" borderId="0" xfId="34" applyNumberFormat="1" applyFont="1" applyBorder="1" applyAlignment="1">
      <alignment horizontal="right"/>
    </xf>
    <xf numFmtId="3" fontId="10" fillId="0" borderId="0" xfId="34" applyNumberFormat="1" applyFont="1" applyBorder="1" applyAlignment="1">
      <alignment horizontal="right"/>
    </xf>
    <xf numFmtId="166" fontId="12" fillId="0" borderId="0" xfId="34" applyNumberFormat="1" applyFont="1" applyBorder="1" applyAlignment="1">
      <alignment horizontal="right"/>
    </xf>
    <xf numFmtId="164" fontId="10" fillId="49" borderId="31" xfId="23" applyNumberFormat="1" applyFont="1" applyFill="1" applyBorder="1" applyAlignment="1">
      <alignment horizontal="left" wrapText="1"/>
    </xf>
    <xf numFmtId="166" fontId="10" fillId="0" borderId="0" xfId="34" applyNumberFormat="1" applyFont="1" applyBorder="1" applyAlignment="1">
      <alignment horizontal="right"/>
    </xf>
    <xf numFmtId="0" fontId="37" fillId="0" borderId="0" xfId="0" applyFont="1" applyFill="1"/>
    <xf numFmtId="0" fontId="35" fillId="0" borderId="0" xfId="0" applyFont="1" applyFill="1" applyBorder="1"/>
    <xf numFmtId="0" fontId="37" fillId="0" borderId="0" xfId="30" applyFont="1" applyFill="1" applyAlignment="1">
      <alignment horizontal="left"/>
    </xf>
    <xf numFmtId="0" fontId="37" fillId="0" borderId="0" xfId="40" applyFont="1" applyFill="1" applyAlignment="1">
      <alignment horizontal="left"/>
    </xf>
    <xf numFmtId="170" fontId="37" fillId="0" borderId="0" xfId="0" applyNumberFormat="1" applyFont="1" applyFill="1" applyAlignment="1">
      <alignment vertical="top" wrapText="1"/>
    </xf>
    <xf numFmtId="0" fontId="38" fillId="45" borderId="0" xfId="0" applyFont="1" applyFill="1"/>
    <xf numFmtId="0" fontId="12" fillId="45" borderId="0" xfId="157" applyFont="1" applyFill="1"/>
    <xf numFmtId="0" fontId="9" fillId="45" borderId="0" xfId="0" applyFont="1" applyFill="1"/>
    <xf numFmtId="166" fontId="12" fillId="0" borderId="7" xfId="0" applyNumberFormat="1" applyFont="1" applyFill="1" applyBorder="1"/>
    <xf numFmtId="0" fontId="10" fillId="0" borderId="7" xfId="30" quotePrefix="1" applyFont="1" applyBorder="1" applyAlignment="1">
      <alignment horizontal="left"/>
    </xf>
    <xf numFmtId="0" fontId="10" fillId="0" borderId="7" xfId="32" applyFont="1" applyBorder="1"/>
    <xf numFmtId="164" fontId="10" fillId="0" borderId="0" xfId="30" applyNumberFormat="1" applyFont="1" applyFill="1"/>
    <xf numFmtId="0" fontId="12" fillId="0" borderId="0" xfId="31" applyFont="1"/>
    <xf numFmtId="0" fontId="10" fillId="0" borderId="0" xfId="31" applyFont="1" applyBorder="1"/>
    <xf numFmtId="0" fontId="12" fillId="0" borderId="0" xfId="31" quotePrefix="1" applyFont="1" applyAlignment="1">
      <alignment horizontal="left"/>
    </xf>
    <xf numFmtId="6" fontId="12" fillId="0" borderId="7" xfId="31" quotePrefix="1" applyNumberFormat="1" applyFont="1" applyFill="1" applyBorder="1" applyAlignment="1">
      <alignment horizontal="center"/>
    </xf>
    <xf numFmtId="164" fontId="10" fillId="0" borderId="0" xfId="28" applyNumberFormat="1" applyFont="1" applyFill="1"/>
    <xf numFmtId="164" fontId="7" fillId="0" borderId="0" xfId="29" applyNumberFormat="1" applyFont="1" applyFill="1"/>
    <xf numFmtId="166" fontId="12" fillId="0" borderId="0" xfId="23" applyNumberFormat="1" applyFont="1" applyFill="1"/>
    <xf numFmtId="166" fontId="12" fillId="0" borderId="0" xfId="0" applyNumberFormat="1" applyFont="1" applyFill="1" applyBorder="1"/>
    <xf numFmtId="166" fontId="12" fillId="49" borderId="0" xfId="178" applyNumberFormat="1" applyFont="1" applyFill="1" applyBorder="1"/>
    <xf numFmtId="164" fontId="0" fillId="0" borderId="0" xfId="0" applyNumberFormat="1"/>
    <xf numFmtId="0" fontId="10" fillId="49" borderId="10" xfId="23" applyFont="1" applyFill="1" applyBorder="1"/>
    <xf numFmtId="0" fontId="10" fillId="49" borderId="0" xfId="23" applyFont="1" applyFill="1" applyBorder="1"/>
    <xf numFmtId="0" fontId="12" fillId="49" borderId="0" xfId="23" applyFont="1" applyFill="1" applyBorder="1"/>
    <xf numFmtId="0" fontId="12" fillId="49" borderId="14" xfId="23" applyFont="1" applyFill="1" applyBorder="1"/>
    <xf numFmtId="0" fontId="10" fillId="49" borderId="0" xfId="23" applyFont="1" applyFill="1"/>
    <xf numFmtId="0" fontId="12" fillId="49" borderId="10" xfId="23" applyFont="1" applyFill="1" applyBorder="1"/>
    <xf numFmtId="164" fontId="12" fillId="49" borderId="0" xfId="23" applyNumberFormat="1" applyFont="1" applyFill="1" applyBorder="1"/>
    <xf numFmtId="164" fontId="10" fillId="49" borderId="0" xfId="23" applyNumberFormat="1" applyFont="1" applyFill="1" applyBorder="1"/>
    <xf numFmtId="164" fontId="10" fillId="49" borderId="14" xfId="23" applyNumberFormat="1" applyFont="1" applyFill="1" applyBorder="1"/>
    <xf numFmtId="0" fontId="10" fillId="49" borderId="10" xfId="23" applyFont="1" applyFill="1" applyBorder="1" applyAlignment="1">
      <alignment horizontal="left"/>
    </xf>
    <xf numFmtId="164" fontId="12" fillId="49" borderId="0" xfId="23" applyNumberFormat="1" applyFont="1" applyFill="1" applyBorder="1" applyAlignment="1">
      <alignment horizontal="right"/>
    </xf>
    <xf numFmtId="164" fontId="10" fillId="49" borderId="0" xfId="23" applyNumberFormat="1" applyFont="1" applyFill="1" applyBorder="1" applyAlignment="1">
      <alignment horizontal="right"/>
    </xf>
    <xf numFmtId="164" fontId="10" fillId="49" borderId="14" xfId="23" applyNumberFormat="1" applyFont="1" applyFill="1" applyBorder="1" applyAlignment="1">
      <alignment horizontal="right"/>
    </xf>
    <xf numFmtId="0" fontId="10" fillId="49" borderId="10" xfId="23" applyFont="1" applyFill="1" applyBorder="1" applyAlignment="1">
      <alignment horizontal="left" wrapText="1"/>
    </xf>
    <xf numFmtId="0" fontId="12" fillId="49" borderId="10" xfId="23" applyFont="1" applyFill="1" applyBorder="1" applyAlignment="1">
      <alignment horizontal="left"/>
    </xf>
    <xf numFmtId="164" fontId="10" fillId="49" borderId="0" xfId="23" applyNumberFormat="1" applyFont="1" applyFill="1"/>
    <xf numFmtId="167" fontId="10" fillId="49" borderId="0" xfId="153" applyNumberFormat="1" applyFont="1" applyFill="1"/>
    <xf numFmtId="0" fontId="12" fillId="49" borderId="10" xfId="23" quotePrefix="1" applyFont="1" applyFill="1" applyBorder="1" applyAlignment="1">
      <alignment horizontal="left"/>
    </xf>
    <xf numFmtId="164" fontId="12" fillId="49" borderId="0" xfId="23" quotePrefix="1" applyNumberFormat="1" applyFont="1" applyFill="1" applyBorder="1" applyAlignment="1">
      <alignment horizontal="right"/>
    </xf>
    <xf numFmtId="164" fontId="10" fillId="49" borderId="0" xfId="23" quotePrefix="1" applyNumberFormat="1" applyFont="1" applyFill="1" applyBorder="1" applyAlignment="1">
      <alignment horizontal="right"/>
    </xf>
    <xf numFmtId="164" fontId="10" fillId="49" borderId="14" xfId="23" quotePrefix="1" applyNumberFormat="1" applyFont="1" applyFill="1" applyBorder="1" applyAlignment="1">
      <alignment horizontal="right"/>
    </xf>
    <xf numFmtId="0" fontId="10" fillId="49" borderId="10" xfId="23" quotePrefix="1" applyFont="1" applyFill="1" applyBorder="1" applyAlignment="1">
      <alignment horizontal="left"/>
    </xf>
    <xf numFmtId="0" fontId="10" fillId="49" borderId="11" xfId="23" applyFont="1" applyFill="1" applyBorder="1" applyAlignment="1">
      <alignment horizontal="left"/>
    </xf>
    <xf numFmtId="164" fontId="12" fillId="49" borderId="7" xfId="23" applyNumberFormat="1" applyFont="1" applyFill="1" applyBorder="1" applyAlignment="1">
      <alignment horizontal="right"/>
    </xf>
    <xf numFmtId="164" fontId="10" fillId="49" borderId="7" xfId="23" applyNumberFormat="1" applyFont="1" applyFill="1" applyBorder="1" applyAlignment="1">
      <alignment horizontal="right"/>
    </xf>
    <xf numFmtId="164" fontId="10" fillId="49" borderId="13" xfId="23" applyNumberFormat="1" applyFont="1" applyFill="1" applyBorder="1" applyAlignment="1">
      <alignment horizontal="right"/>
    </xf>
    <xf numFmtId="164" fontId="12" fillId="49" borderId="0" xfId="23" applyNumberFormat="1" applyFont="1" applyFill="1" applyBorder="1" applyAlignment="1">
      <alignment horizontal="left"/>
    </xf>
    <xf numFmtId="164" fontId="10" fillId="49" borderId="0" xfId="23" applyNumberFormat="1" applyFont="1" applyFill="1" applyBorder="1" applyAlignment="1">
      <alignment horizontal="left"/>
    </xf>
    <xf numFmtId="164" fontId="10" fillId="49" borderId="14" xfId="23" applyNumberFormat="1" applyFont="1" applyFill="1" applyBorder="1" applyAlignment="1">
      <alignment horizontal="left"/>
    </xf>
    <xf numFmtId="165" fontId="12" fillId="49" borderId="0" xfId="23" applyNumberFormat="1" applyFont="1" applyFill="1" applyBorder="1" applyAlignment="1">
      <alignment horizontal="left"/>
    </xf>
    <xf numFmtId="165" fontId="10" fillId="49" borderId="0" xfId="23" applyNumberFormat="1" applyFont="1" applyFill="1" applyBorder="1" applyAlignment="1">
      <alignment horizontal="left"/>
    </xf>
    <xf numFmtId="165" fontId="10" fillId="49" borderId="14" xfId="23" applyNumberFormat="1" applyFont="1" applyFill="1" applyBorder="1" applyAlignment="1">
      <alignment horizontal="left"/>
    </xf>
    <xf numFmtId="165" fontId="12" fillId="49" borderId="0" xfId="23" applyNumberFormat="1" applyFont="1" applyFill="1" applyBorder="1"/>
    <xf numFmtId="165" fontId="10" fillId="49" borderId="0" xfId="23" applyNumberFormat="1" applyFont="1" applyFill="1" applyBorder="1"/>
    <xf numFmtId="165" fontId="10" fillId="49" borderId="14" xfId="23" applyNumberFormat="1" applyFont="1" applyFill="1" applyBorder="1"/>
    <xf numFmtId="0" fontId="12" fillId="49" borderId="0" xfId="23" applyFont="1" applyFill="1" applyBorder="1" applyAlignment="1">
      <alignment horizontal="left"/>
    </xf>
    <xf numFmtId="0" fontId="10" fillId="49" borderId="0" xfId="23" applyFont="1" applyFill="1" applyBorder="1" applyAlignment="1">
      <alignment horizontal="left"/>
    </xf>
    <xf numFmtId="0" fontId="12" fillId="49" borderId="0" xfId="23" applyFont="1" applyFill="1" applyBorder="1" applyAlignment="1">
      <alignment wrapText="1"/>
    </xf>
    <xf numFmtId="0" fontId="10" fillId="49" borderId="0" xfId="23" applyFont="1" applyFill="1" applyBorder="1" applyAlignment="1">
      <alignment wrapText="1"/>
    </xf>
    <xf numFmtId="0" fontId="10" fillId="49" borderId="14" xfId="23" applyFont="1" applyFill="1" applyBorder="1" applyAlignment="1">
      <alignment wrapText="1"/>
    </xf>
    <xf numFmtId="0" fontId="12" fillId="49" borderId="10" xfId="23" applyFont="1" applyFill="1" applyBorder="1" applyAlignment="1">
      <alignment wrapText="1"/>
    </xf>
    <xf numFmtId="0" fontId="10" fillId="49" borderId="14" xfId="23" applyFont="1" applyFill="1" applyBorder="1"/>
    <xf numFmtId="2" fontId="12" fillId="49" borderId="0" xfId="23" applyNumberFormat="1" applyFont="1" applyFill="1" applyBorder="1"/>
    <xf numFmtId="2" fontId="10" fillId="49" borderId="0" xfId="23" applyNumberFormat="1" applyFont="1" applyFill="1" applyBorder="1"/>
    <xf numFmtId="4" fontId="10" fillId="49" borderId="14" xfId="23" applyNumberFormat="1" applyFont="1" applyFill="1" applyBorder="1"/>
    <xf numFmtId="0" fontId="10" fillId="49" borderId="11" xfId="23" applyFont="1" applyFill="1" applyBorder="1"/>
    <xf numFmtId="2" fontId="12" fillId="49" borderId="7" xfId="23" applyNumberFormat="1" applyFont="1" applyFill="1" applyBorder="1"/>
    <xf numFmtId="2" fontId="10" fillId="49" borderId="7" xfId="23" applyNumberFormat="1" applyFont="1" applyFill="1" applyBorder="1"/>
    <xf numFmtId="4" fontId="10" fillId="49" borderId="13" xfId="23" applyNumberFormat="1" applyFont="1" applyFill="1" applyBorder="1"/>
    <xf numFmtId="0" fontId="10" fillId="51" borderId="10" xfId="0" applyFont="1" applyFill="1" applyBorder="1"/>
    <xf numFmtId="3" fontId="10" fillId="51" borderId="14" xfId="0" applyNumberFormat="1" applyFont="1" applyFill="1" applyBorder="1"/>
    <xf numFmtId="0" fontId="10" fillId="51" borderId="11" xfId="0" applyFont="1" applyFill="1" applyBorder="1"/>
    <xf numFmtId="167" fontId="10" fillId="51" borderId="13" xfId="153" applyNumberFormat="1" applyFont="1" applyFill="1" applyBorder="1"/>
    <xf numFmtId="0" fontId="12" fillId="50" borderId="29" xfId="23" applyFont="1" applyFill="1" applyBorder="1"/>
    <xf numFmtId="0" fontId="12" fillId="50" borderId="13" xfId="23" applyFont="1" applyFill="1" applyBorder="1"/>
    <xf numFmtId="164" fontId="10" fillId="51" borderId="14" xfId="0" applyNumberFormat="1" applyFont="1" applyFill="1" applyBorder="1"/>
    <xf numFmtId="0" fontId="10" fillId="51" borderId="10" xfId="0" applyFont="1" applyFill="1" applyBorder="1" applyAlignment="1">
      <alignment vertical="top" wrapText="1"/>
    </xf>
    <xf numFmtId="0" fontId="10" fillId="51" borderId="0" xfId="0" applyFont="1" applyFill="1" applyBorder="1" applyAlignment="1">
      <alignment vertical="top" wrapText="1"/>
    </xf>
    <xf numFmtId="0" fontId="10" fillId="51" borderId="14" xfId="0" applyFont="1" applyFill="1" applyBorder="1" applyAlignment="1">
      <alignment vertical="top" wrapText="1"/>
    </xf>
    <xf numFmtId="0" fontId="10" fillId="51" borderId="10" xfId="0" applyFont="1" applyFill="1" applyBorder="1" applyAlignment="1">
      <alignment horizontal="left" vertical="top" wrapText="1"/>
    </xf>
    <xf numFmtId="0" fontId="10" fillId="51" borderId="0" xfId="0" applyFont="1" applyFill="1" applyBorder="1" applyAlignment="1">
      <alignment horizontal="left" vertical="top" wrapText="1"/>
    </xf>
    <xf numFmtId="0" fontId="10" fillId="51" borderId="14" xfId="0" applyFont="1" applyFill="1" applyBorder="1" applyAlignment="1">
      <alignment horizontal="left" vertical="top" wrapText="1"/>
    </xf>
    <xf numFmtId="2" fontId="10" fillId="49" borderId="0" xfId="23" applyNumberFormat="1" applyFont="1" applyFill="1"/>
    <xf numFmtId="165" fontId="7" fillId="0" borderId="0" xfId="29" applyNumberFormat="1" applyFont="1" applyFill="1"/>
    <xf numFmtId="165" fontId="35" fillId="0" borderId="0" xfId="29" applyNumberFormat="1" applyFont="1" applyFill="1" applyAlignment="1">
      <alignment horizontal="left" indent="1"/>
    </xf>
    <xf numFmtId="164" fontId="35" fillId="0" borderId="0" xfId="29" applyNumberFormat="1" applyFont="1" applyFill="1" applyBorder="1"/>
    <xf numFmtId="165" fontId="35" fillId="0" borderId="7" xfId="29" applyNumberFormat="1" applyFont="1" applyFill="1" applyBorder="1" applyAlignment="1">
      <alignment horizontal="left" indent="1"/>
    </xf>
    <xf numFmtId="164" fontId="35" fillId="0" borderId="7" xfId="29" applyNumberFormat="1" applyFont="1" applyFill="1" applyBorder="1"/>
    <xf numFmtId="164" fontId="35" fillId="0" borderId="7" xfId="157" applyNumberFormat="1" applyFont="1" applyFill="1" applyBorder="1"/>
    <xf numFmtId="0" fontId="35" fillId="0" borderId="0" xfId="154" applyFont="1" applyAlignment="1">
      <alignment horizontal="left"/>
    </xf>
    <xf numFmtId="0" fontId="60" fillId="0" borderId="0" xfId="23" applyFont="1" applyFill="1"/>
    <xf numFmtId="0" fontId="60" fillId="0" borderId="0" xfId="23" applyFont="1"/>
    <xf numFmtId="0" fontId="37" fillId="0" borderId="0" xfId="23" quotePrefix="1" applyFont="1" applyBorder="1" applyAlignment="1">
      <alignment horizontal="left"/>
    </xf>
    <xf numFmtId="0" fontId="75" fillId="0" borderId="0" xfId="0" applyFont="1"/>
    <xf numFmtId="0" fontId="37" fillId="0" borderId="0" xfId="30" applyFont="1" applyFill="1"/>
    <xf numFmtId="166" fontId="0" fillId="0" borderId="0" xfId="0" applyNumberFormat="1"/>
    <xf numFmtId="166" fontId="10" fillId="45" borderId="0" xfId="23" applyNumberFormat="1" applyFont="1" applyFill="1" applyBorder="1"/>
    <xf numFmtId="0" fontId="10" fillId="0" borderId="0" xfId="0" applyFont="1" applyBorder="1"/>
    <xf numFmtId="0" fontId="12" fillId="0" borderId="0" xfId="0" quotePrefix="1" applyFont="1" applyFill="1" applyBorder="1" applyAlignment="1">
      <alignment horizontal="right"/>
    </xf>
    <xf numFmtId="164" fontId="12" fillId="0" borderId="0" xfId="30" applyNumberFormat="1" applyFont="1" applyFill="1"/>
    <xf numFmtId="165" fontId="12" fillId="0" borderId="0" xfId="23" applyNumberFormat="1" applyFont="1" applyFill="1" applyBorder="1" applyAlignment="1">
      <alignment horizontal="left"/>
    </xf>
    <xf numFmtId="166" fontId="12" fillId="45" borderId="0" xfId="23" applyNumberFormat="1" applyFont="1" applyFill="1" applyBorder="1"/>
    <xf numFmtId="166" fontId="12" fillId="0" borderId="8" xfId="23" applyNumberFormat="1" applyFont="1" applyBorder="1" applyAlignment="1">
      <alignment horizontal="right"/>
    </xf>
    <xf numFmtId="166" fontId="12" fillId="0" borderId="8" xfId="23" applyNumberFormat="1" applyFont="1" applyBorder="1"/>
    <xf numFmtId="0" fontId="10" fillId="0" borderId="0" xfId="31" applyFont="1" applyAlignment="1">
      <alignment horizontal="center"/>
    </xf>
    <xf numFmtId="0" fontId="16" fillId="0" borderId="0" xfId="34" applyFont="1" applyFill="1" applyBorder="1" applyAlignment="1">
      <alignment horizontal="center"/>
    </xf>
    <xf numFmtId="166" fontId="10" fillId="0" borderId="0" xfId="34" quotePrefix="1" applyNumberFormat="1" applyFont="1" applyFill="1" applyAlignment="1">
      <alignment horizontal="right"/>
    </xf>
    <xf numFmtId="0" fontId="10" fillId="0" borderId="0" xfId="34" applyFont="1" applyFill="1"/>
    <xf numFmtId="0" fontId="10" fillId="0" borderId="0" xfId="31" applyFont="1" applyFill="1" applyBorder="1"/>
    <xf numFmtId="3" fontId="35" fillId="0" borderId="0" xfId="29" applyNumberFormat="1" applyFont="1" applyFill="1" applyBorder="1" applyAlignment="1">
      <alignment horizontal="left" wrapText="1" indent="1"/>
    </xf>
    <xf numFmtId="3" fontId="35" fillId="0" borderId="7" xfId="29" applyNumberFormat="1" applyFont="1" applyFill="1" applyBorder="1" applyAlignment="1">
      <alignment horizontal="left" wrapText="1" indent="1"/>
    </xf>
    <xf numFmtId="166" fontId="10" fillId="0" borderId="7" xfId="23" applyNumberFormat="1" applyFont="1" applyFill="1" applyBorder="1"/>
    <xf numFmtId="166" fontId="10" fillId="0" borderId="8" xfId="23" applyNumberFormat="1" applyFont="1" applyFill="1" applyBorder="1" applyAlignment="1">
      <alignment horizontal="right"/>
    </xf>
    <xf numFmtId="0" fontId="12" fillId="0" borderId="0" xfId="23" quotePrefix="1" applyFont="1" applyFill="1" applyBorder="1" applyAlignment="1">
      <alignment horizontal="left"/>
    </xf>
    <xf numFmtId="0" fontId="12" fillId="0" borderId="0" xfId="23" applyFont="1" applyFill="1" applyAlignment="1">
      <alignment horizontal="left"/>
    </xf>
    <xf numFmtId="166" fontId="10" fillId="0" borderId="8" xfId="23" applyNumberFormat="1" applyFont="1" applyFill="1" applyBorder="1"/>
    <xf numFmtId="3" fontId="7" fillId="0" borderId="0" xfId="29" applyNumberFormat="1" applyFont="1" applyFill="1" applyAlignment="1">
      <alignment horizontal="center" vertical="center"/>
    </xf>
    <xf numFmtId="0" fontId="10" fillId="45" borderId="0" xfId="29" applyFont="1" applyFill="1"/>
    <xf numFmtId="0" fontId="17" fillId="0" borderId="0" xfId="23" applyFont="1" applyFill="1" applyAlignment="1">
      <alignment horizontal="center"/>
    </xf>
    <xf numFmtId="165" fontId="10" fillId="0" borderId="0" xfId="23" applyNumberFormat="1" applyFont="1" applyFill="1"/>
    <xf numFmtId="0" fontId="10" fillId="0" borderId="0" xfId="0" applyFont="1" applyAlignment="1">
      <alignment vertical="center" wrapText="1"/>
    </xf>
    <xf numFmtId="0" fontId="10" fillId="0" borderId="0" xfId="0" applyFont="1" applyFill="1" applyBorder="1" applyAlignment="1">
      <alignment horizontal="right"/>
    </xf>
    <xf numFmtId="166" fontId="12" fillId="0" borderId="7" xfId="0" applyNumberFormat="1" applyFont="1" applyFill="1" applyBorder="1" applyAlignment="1">
      <alignment horizontal="right"/>
    </xf>
    <xf numFmtId="0" fontId="10" fillId="0" borderId="0" xfId="0" applyFont="1" applyAlignment="1">
      <alignment horizontal="right" vertical="center" wrapText="1"/>
    </xf>
    <xf numFmtId="0" fontId="10" fillId="0" borderId="0" xfId="0" applyFont="1" applyFill="1" applyAlignment="1">
      <alignment vertical="center" wrapText="1"/>
    </xf>
    <xf numFmtId="0" fontId="10" fillId="0" borderId="10" xfId="0" applyFont="1" applyBorder="1"/>
    <xf numFmtId="0" fontId="10" fillId="0" borderId="14" xfId="0" applyFont="1" applyBorder="1"/>
    <xf numFmtId="3" fontId="10" fillId="0" borderId="0" xfId="0" applyNumberFormat="1" applyFont="1" applyBorder="1"/>
    <xf numFmtId="0" fontId="10" fillId="0" borderId="11" xfId="0" applyFont="1" applyBorder="1"/>
    <xf numFmtId="0" fontId="10" fillId="0" borderId="13" xfId="0" applyFont="1" applyBorder="1"/>
    <xf numFmtId="0" fontId="12" fillId="0" borderId="0" xfId="23" applyFont="1" applyFill="1" applyBorder="1" applyAlignment="1">
      <alignment wrapText="1"/>
    </xf>
    <xf numFmtId="0" fontId="35" fillId="0" borderId="0" xfId="34" applyFont="1" applyFill="1" applyAlignment="1">
      <alignment horizontal="right"/>
    </xf>
    <xf numFmtId="0" fontId="35" fillId="0" borderId="0" xfId="31" applyFont="1"/>
    <xf numFmtId="168" fontId="10" fillId="0" borderId="0" xfId="0" applyNumberFormat="1" applyFont="1"/>
    <xf numFmtId="0" fontId="12" fillId="0" borderId="0" xfId="0" applyFont="1" applyBorder="1"/>
    <xf numFmtId="0" fontId="12" fillId="0" borderId="0" xfId="33" applyFont="1" applyFill="1" applyBorder="1"/>
    <xf numFmtId="0" fontId="12" fillId="0" borderId="0" xfId="33" applyFont="1" applyBorder="1"/>
    <xf numFmtId="0" fontId="12" fillId="0" borderId="7" xfId="0" quotePrefix="1" applyFont="1" applyFill="1" applyBorder="1" applyAlignment="1">
      <alignment horizontal="right"/>
    </xf>
    <xf numFmtId="166" fontId="37" fillId="0" borderId="0" xfId="0" applyNumberFormat="1" applyFont="1" applyFill="1" applyBorder="1"/>
    <xf numFmtId="166" fontId="37" fillId="0" borderId="7" xfId="0" applyNumberFormat="1" applyFont="1" applyFill="1" applyBorder="1"/>
    <xf numFmtId="166" fontId="35" fillId="0" borderId="7" xfId="0" applyNumberFormat="1" applyFont="1" applyFill="1" applyBorder="1"/>
    <xf numFmtId="14" fontId="37" fillId="0" borderId="7" xfId="26" quotePrefix="1" applyNumberFormat="1" applyFont="1" applyFill="1" applyBorder="1" applyAlignment="1" applyProtection="1">
      <alignment horizontal="right"/>
    </xf>
    <xf numFmtId="0" fontId="37" fillId="0" borderId="0" xfId="0" quotePrefix="1" applyFont="1" applyFill="1" applyBorder="1" applyAlignment="1">
      <alignment horizontal="right"/>
    </xf>
    <xf numFmtId="164" fontId="37" fillId="0" borderId="0" xfId="0" applyNumberFormat="1" applyFont="1" applyFill="1"/>
    <xf numFmtId="166" fontId="37" fillId="0" borderId="0" xfId="0" applyNumberFormat="1" applyFont="1" applyFill="1"/>
    <xf numFmtId="3" fontId="35" fillId="0" borderId="0" xfId="40" applyNumberFormat="1" applyFont="1" applyFill="1" applyBorder="1"/>
    <xf numFmtId="166" fontId="58" fillId="0" borderId="0" xfId="0" applyNumberFormat="1" applyFont="1" applyFill="1" applyBorder="1"/>
    <xf numFmtId="0" fontId="9" fillId="0" borderId="0" xfId="154" applyFont="1" applyFill="1" applyAlignment="1">
      <alignment horizontal="left"/>
    </xf>
    <xf numFmtId="0" fontId="10" fillId="0" borderId="0" xfId="157" applyFont="1" applyFill="1"/>
    <xf numFmtId="0" fontId="12" fillId="0" borderId="0" xfId="155" applyFont="1" applyFill="1"/>
    <xf numFmtId="2" fontId="12" fillId="0" borderId="0" xfId="34" applyNumberFormat="1" applyFont="1" applyFill="1" applyAlignment="1">
      <alignment horizontal="right"/>
    </xf>
    <xf numFmtId="166" fontId="12" fillId="0" borderId="0" xfId="34" applyNumberFormat="1" applyFont="1" applyFill="1" applyAlignment="1">
      <alignment horizontal="right"/>
    </xf>
    <xf numFmtId="173" fontId="0" fillId="0" borderId="0" xfId="0" applyNumberFormat="1"/>
    <xf numFmtId="4" fontId="10" fillId="0" borderId="0" xfId="0" applyNumberFormat="1" applyFont="1"/>
    <xf numFmtId="0" fontId="11" fillId="0" borderId="0" xfId="40" applyFont="1"/>
    <xf numFmtId="166" fontId="12" fillId="0" borderId="0" xfId="0" applyNumberFormat="1" applyFont="1" applyFill="1"/>
    <xf numFmtId="164" fontId="12" fillId="0" borderId="0" xfId="34" applyNumberFormat="1" applyFont="1" applyFill="1" applyAlignment="1">
      <alignment horizontal="right"/>
    </xf>
    <xf numFmtId="2" fontId="12" fillId="0" borderId="0" xfId="34" quotePrefix="1" applyNumberFormat="1" applyFont="1" applyFill="1" applyAlignment="1">
      <alignment horizontal="right"/>
    </xf>
    <xf numFmtId="3" fontId="12" fillId="0" borderId="0" xfId="34" quotePrefix="1" applyNumberFormat="1" applyFont="1" applyFill="1" applyAlignment="1">
      <alignment horizontal="right"/>
    </xf>
    <xf numFmtId="0" fontId="12" fillId="0" borderId="0" xfId="34" applyFont="1" applyFill="1" applyBorder="1"/>
    <xf numFmtId="164" fontId="12" fillId="0" borderId="0" xfId="32" applyNumberFormat="1" applyFont="1" applyFill="1"/>
    <xf numFmtId="164" fontId="12" fillId="0" borderId="7" xfId="32" applyNumberFormat="1" applyFont="1" applyFill="1" applyBorder="1"/>
    <xf numFmtId="6" fontId="35" fillId="0" borderId="0" xfId="40" applyNumberFormat="1" applyFont="1" applyFill="1" applyBorder="1" applyAlignment="1">
      <alignment horizontal="left"/>
    </xf>
    <xf numFmtId="0" fontId="35" fillId="0" borderId="0" xfId="40" applyFont="1" applyFill="1"/>
    <xf numFmtId="0" fontId="37" fillId="0" borderId="0" xfId="154" applyFont="1" applyAlignment="1">
      <alignment horizontal="left"/>
    </xf>
    <xf numFmtId="0" fontId="12" fillId="0" borderId="0" xfId="154" applyFont="1" applyFill="1" applyAlignment="1">
      <alignment horizontal="left"/>
    </xf>
    <xf numFmtId="0" fontId="10" fillId="0" borderId="0" xfId="155" applyFont="1" applyFill="1" applyBorder="1"/>
    <xf numFmtId="0" fontId="10" fillId="0" borderId="0" xfId="155" applyFont="1"/>
    <xf numFmtId="169" fontId="35" fillId="0" borderId="0" xfId="154" applyNumberFormat="1" applyFont="1" applyAlignment="1">
      <alignment horizontal="left"/>
    </xf>
    <xf numFmtId="0" fontId="37" fillId="0" borderId="0" xfId="154" applyFont="1" applyFill="1" applyAlignment="1">
      <alignment horizontal="left"/>
    </xf>
    <xf numFmtId="0" fontId="60" fillId="0" borderId="0" xfId="155" applyFont="1" applyFill="1"/>
    <xf numFmtId="0" fontId="9" fillId="0" borderId="0" xfId="155" applyFont="1" applyFill="1" applyBorder="1"/>
    <xf numFmtId="0" fontId="12" fillId="0" borderId="0" xfId="155" applyFont="1"/>
    <xf numFmtId="0" fontId="37" fillId="0" borderId="0" xfId="155" applyFont="1"/>
    <xf numFmtId="0" fontId="12" fillId="0" borderId="0" xfId="155" applyFont="1" applyFill="1" applyBorder="1" applyAlignment="1">
      <alignment horizontal="center"/>
    </xf>
    <xf numFmtId="0" fontId="10" fillId="0" borderId="7" xfId="184" quotePrefix="1" applyFont="1" applyBorder="1" applyAlignment="1" applyProtection="1">
      <alignment horizontal="left"/>
    </xf>
    <xf numFmtId="166" fontId="12" fillId="0" borderId="0" xfId="155" applyNumberFormat="1" applyFont="1" applyFill="1"/>
    <xf numFmtId="166" fontId="10" fillId="0" borderId="0" xfId="155" applyNumberFormat="1" applyFont="1" applyFill="1"/>
    <xf numFmtId="3" fontId="10" fillId="0" borderId="0" xfId="184" quotePrefix="1" applyNumberFormat="1" applyFont="1" applyFill="1" applyBorder="1" applyAlignment="1" applyProtection="1">
      <alignment horizontal="left"/>
    </xf>
    <xf numFmtId="0" fontId="10" fillId="0" borderId="0" xfId="155" applyFont="1" applyFill="1"/>
    <xf numFmtId="171" fontId="10" fillId="0" borderId="0" xfId="155" applyNumberFormat="1" applyFont="1" applyFill="1"/>
    <xf numFmtId="0" fontId="12" fillId="0" borderId="0" xfId="155" applyFont="1" applyBorder="1" applyAlignment="1">
      <alignment wrapText="1"/>
    </xf>
    <xf numFmtId="166" fontId="10" fillId="0" borderId="0" xfId="155" applyNumberFormat="1" applyFont="1" applyFill="1" applyBorder="1" applyAlignment="1">
      <alignment wrapText="1"/>
    </xf>
    <xf numFmtId="0" fontId="10" fillId="0" borderId="0" xfId="155" applyFont="1" applyFill="1" applyBorder="1" applyAlignment="1">
      <alignment wrapText="1"/>
    </xf>
    <xf numFmtId="3" fontId="10" fillId="0" borderId="0" xfId="156" applyNumberFormat="1" applyFont="1" applyFill="1" applyAlignment="1">
      <alignment wrapText="1"/>
    </xf>
    <xf numFmtId="0" fontId="10" fillId="0" borderId="0" xfId="156" applyFont="1" applyFill="1" applyBorder="1"/>
    <xf numFmtId="0" fontId="35" fillId="0" borderId="0" xfId="155" applyFont="1" applyFill="1" applyBorder="1"/>
    <xf numFmtId="0" fontId="10" fillId="0" borderId="12" xfId="155" applyFont="1" applyBorder="1" applyAlignment="1">
      <alignment wrapText="1"/>
    </xf>
    <xf numFmtId="0" fontId="10" fillId="0" borderId="0" xfId="155" applyFont="1" applyBorder="1"/>
    <xf numFmtId="0" fontId="10" fillId="0" borderId="0" xfId="155" applyFont="1" applyBorder="1" applyAlignment="1">
      <alignment wrapText="1"/>
    </xf>
    <xf numFmtId="0" fontId="12" fillId="0" borderId="0" xfId="155" applyFont="1" applyAlignment="1">
      <alignment horizontal="left"/>
    </xf>
    <xf numFmtId="0" fontId="10" fillId="0" borderId="0" xfId="155" applyFont="1" applyAlignment="1">
      <alignment horizontal="left"/>
    </xf>
    <xf numFmtId="173" fontId="10" fillId="0" borderId="0" xfId="184" quotePrefix="1" applyNumberFormat="1" applyFont="1" applyFill="1" applyBorder="1" applyAlignment="1" applyProtection="1">
      <alignment horizontal="left"/>
    </xf>
    <xf numFmtId="169" fontId="37" fillId="0" borderId="0" xfId="155" applyNumberFormat="1" applyFont="1" applyFill="1"/>
    <xf numFmtId="0" fontId="10" fillId="0" borderId="0" xfId="155" applyFont="1" applyFill="1" applyBorder="1" applyAlignment="1">
      <alignment horizontal="right"/>
    </xf>
    <xf numFmtId="0" fontId="37" fillId="0" borderId="0" xfId="155" applyFont="1" applyFill="1"/>
    <xf numFmtId="0" fontId="10" fillId="0" borderId="0" xfId="155" applyFont="1" applyFill="1" applyAlignment="1">
      <alignment horizontal="right"/>
    </xf>
    <xf numFmtId="0" fontId="35" fillId="0" borderId="0" xfId="178" applyFont="1"/>
    <xf numFmtId="0" fontId="10" fillId="0" borderId="0" xfId="178" applyFont="1" applyBorder="1" applyAlignment="1">
      <alignment horizontal="left"/>
    </xf>
    <xf numFmtId="6" fontId="10" fillId="0" borderId="7" xfId="178" quotePrefix="1" applyNumberFormat="1" applyFont="1" applyBorder="1" applyAlignment="1">
      <alignment horizontal="left"/>
    </xf>
    <xf numFmtId="0" fontId="10" fillId="0" borderId="0" xfId="178" quotePrefix="1" applyFont="1" applyBorder="1" applyAlignment="1">
      <alignment horizontal="left"/>
    </xf>
    <xf numFmtId="0" fontId="12" fillId="0" borderId="0" xfId="178" applyFont="1"/>
    <xf numFmtId="166" fontId="10" fillId="0" borderId="0" xfId="178" applyNumberFormat="1" applyFont="1" applyFill="1"/>
    <xf numFmtId="0" fontId="10" fillId="0" borderId="0" xfId="178" applyFont="1" applyAlignment="1">
      <alignment horizontal="left" indent="1"/>
    </xf>
    <xf numFmtId="0" fontId="10" fillId="0" borderId="7" xfId="178" applyFont="1" applyBorder="1" applyAlignment="1">
      <alignment horizontal="left" indent="1"/>
    </xf>
    <xf numFmtId="0" fontId="17" fillId="0" borderId="0" xfId="178" applyFont="1"/>
    <xf numFmtId="0" fontId="10" fillId="0" borderId="0" xfId="178" applyFont="1" applyBorder="1"/>
    <xf numFmtId="0" fontId="10" fillId="0" borderId="7" xfId="178" applyFont="1" applyBorder="1"/>
    <xf numFmtId="0" fontId="10" fillId="0" borderId="0" xfId="178" applyFont="1" applyAlignment="1">
      <alignment horizontal="left" wrapText="1" indent="1"/>
    </xf>
    <xf numFmtId="0" fontId="10" fillId="0" borderId="0" xfId="178" applyFont="1" applyBorder="1" applyAlignment="1">
      <alignment horizontal="left" indent="1"/>
    </xf>
    <xf numFmtId="0" fontId="35" fillId="0" borderId="0" xfId="178" applyFont="1" applyFill="1"/>
    <xf numFmtId="0" fontId="12" fillId="0" borderId="0" xfId="178" applyFont="1" applyBorder="1"/>
    <xf numFmtId="0" fontId="9" fillId="0" borderId="0" xfId="154" applyFont="1" applyFill="1" applyBorder="1" applyAlignment="1">
      <alignment horizontal="left"/>
    </xf>
    <xf numFmtId="0" fontId="35" fillId="0" borderId="0" xfId="178" applyFont="1" applyFill="1" applyBorder="1"/>
    <xf numFmtId="0" fontId="35" fillId="0" borderId="0" xfId="157" applyFont="1" applyFill="1"/>
    <xf numFmtId="0" fontId="12" fillId="0" borderId="0" xfId="178" applyFont="1" applyFill="1" applyBorder="1"/>
    <xf numFmtId="0" fontId="79" fillId="0" borderId="0" xfId="157" applyFont="1" applyFill="1"/>
    <xf numFmtId="0" fontId="36" fillId="0" borderId="0" xfId="40" applyFont="1" applyFill="1"/>
    <xf numFmtId="0" fontId="37" fillId="0" borderId="0" xfId="23" applyFont="1" applyBorder="1" applyAlignment="1">
      <alignment horizontal="left"/>
    </xf>
    <xf numFmtId="166" fontId="12" fillId="0" borderId="7" xfId="23" applyNumberFormat="1" applyFont="1" applyFill="1" applyBorder="1"/>
    <xf numFmtId="0" fontId="35" fillId="0" borderId="0" xfId="30" quotePrefix="1" applyFont="1" applyAlignment="1">
      <alignment horizontal="left"/>
    </xf>
    <xf numFmtId="0" fontId="35" fillId="0" borderId="0" xfId="0" applyFont="1" applyFill="1" applyAlignment="1">
      <alignment vertical="top" wrapText="1"/>
    </xf>
    <xf numFmtId="169" fontId="60" fillId="0" borderId="0" xfId="155" applyNumberFormat="1" applyFont="1" applyFill="1"/>
    <xf numFmtId="169" fontId="37" fillId="0" borderId="0" xfId="155" applyNumberFormat="1" applyFont="1"/>
    <xf numFmtId="166" fontId="37" fillId="0" borderId="0" xfId="155" applyNumberFormat="1" applyFont="1" applyFill="1"/>
    <xf numFmtId="166" fontId="35" fillId="0" borderId="0" xfId="155" applyNumberFormat="1" applyFont="1" applyFill="1"/>
    <xf numFmtId="166" fontId="35" fillId="0" borderId="0" xfId="155" applyNumberFormat="1" applyFont="1" applyFill="1" applyBorder="1" applyAlignment="1">
      <alignment wrapText="1"/>
    </xf>
    <xf numFmtId="169" fontId="35" fillId="0" borderId="0" xfId="155" applyNumberFormat="1" applyFont="1" applyFill="1"/>
    <xf numFmtId="169" fontId="35" fillId="0" borderId="0" xfId="155" applyNumberFormat="1" applyFont="1"/>
    <xf numFmtId="0" fontId="60" fillId="0" borderId="0" xfId="33" applyFont="1" applyFill="1" applyBorder="1"/>
    <xf numFmtId="166" fontId="35" fillId="0" borderId="0" xfId="178" applyNumberFormat="1" applyFont="1" applyFill="1"/>
    <xf numFmtId="166" fontId="10" fillId="0" borderId="0" xfId="23" applyNumberFormat="1" applyFont="1" applyFill="1" applyAlignment="1">
      <alignment horizontal="right"/>
    </xf>
    <xf numFmtId="0" fontId="9" fillId="0" borderId="0" xfId="155" applyFont="1" applyFill="1"/>
    <xf numFmtId="0" fontId="12" fillId="0" borderId="0" xfId="155" applyFont="1" applyFill="1" applyAlignment="1">
      <alignment horizontal="center"/>
    </xf>
    <xf numFmtId="0" fontId="10" fillId="0" borderId="0" xfId="155" applyFont="1" applyFill="1" applyAlignment="1">
      <alignment horizontal="center"/>
    </xf>
    <xf numFmtId="0" fontId="12" fillId="0" borderId="7" xfId="184" quotePrefix="1" applyFont="1" applyFill="1" applyBorder="1" applyAlignment="1" applyProtection="1">
      <alignment horizontal="right"/>
    </xf>
    <xf numFmtId="173" fontId="12" fillId="0" borderId="0" xfId="155" applyNumberFormat="1" applyFont="1" applyFill="1"/>
    <xf numFmtId="173" fontId="10" fillId="0" borderId="0" xfId="155" applyNumberFormat="1" applyFont="1" applyFill="1"/>
    <xf numFmtId="166" fontId="10" fillId="0" borderId="0" xfId="155" applyNumberFormat="1" applyFont="1" applyFill="1" applyAlignment="1">
      <alignment horizontal="left"/>
    </xf>
    <xf numFmtId="169" fontId="12" fillId="0" borderId="0" xfId="155" applyNumberFormat="1" applyFont="1" applyFill="1"/>
    <xf numFmtId="6" fontId="12" fillId="0" borderId="7" xfId="178" quotePrefix="1" applyNumberFormat="1" applyFont="1" applyFill="1" applyBorder="1" applyAlignment="1">
      <alignment horizontal="right"/>
    </xf>
    <xf numFmtId="166" fontId="12" fillId="0" borderId="0" xfId="178" applyNumberFormat="1" applyFont="1" applyFill="1"/>
    <xf numFmtId="166" fontId="10" fillId="0" borderId="0" xfId="178" applyNumberFormat="1" applyFont="1" applyFill="1" applyAlignment="1">
      <alignment horizontal="right"/>
    </xf>
    <xf numFmtId="14" fontId="12" fillId="0" borderId="7" xfId="178" quotePrefix="1" applyNumberFormat="1" applyFont="1" applyFill="1" applyBorder="1" applyAlignment="1">
      <alignment horizontal="right"/>
    </xf>
    <xf numFmtId="166" fontId="10" fillId="0" borderId="0" xfId="0" applyNumberFormat="1" applyFont="1" applyFill="1" applyBorder="1" applyAlignment="1">
      <alignment horizontal="right"/>
    </xf>
    <xf numFmtId="0" fontId="12" fillId="45" borderId="0" xfId="33" applyFont="1" applyFill="1" applyBorder="1"/>
    <xf numFmtId="0" fontId="10" fillId="45" borderId="7" xfId="30" quotePrefix="1" applyFont="1" applyFill="1" applyBorder="1" applyAlignment="1">
      <alignment horizontal="left"/>
    </xf>
    <xf numFmtId="14" fontId="37" fillId="45" borderId="7" xfId="26" quotePrefix="1" applyNumberFormat="1" applyFont="1" applyFill="1" applyBorder="1" applyAlignment="1" applyProtection="1">
      <alignment horizontal="right"/>
    </xf>
    <xf numFmtId="14" fontId="12" fillId="45" borderId="7" xfId="26" quotePrefix="1" applyNumberFormat="1" applyFont="1" applyFill="1" applyBorder="1" applyAlignment="1" applyProtection="1">
      <alignment horizontal="right"/>
    </xf>
    <xf numFmtId="0" fontId="10" fillId="45" borderId="0" xfId="30" quotePrefix="1" applyFont="1" applyFill="1" applyBorder="1" applyAlignment="1">
      <alignment horizontal="left"/>
    </xf>
    <xf numFmtId="14" fontId="37" fillId="45" borderId="0" xfId="26" quotePrefix="1" applyNumberFormat="1" applyFont="1" applyFill="1" applyBorder="1" applyAlignment="1" applyProtection="1">
      <alignment horizontal="right"/>
    </xf>
    <xf numFmtId="14" fontId="35" fillId="45" borderId="0" xfId="26" quotePrefix="1" applyNumberFormat="1" applyFont="1" applyFill="1" applyBorder="1" applyAlignment="1" applyProtection="1">
      <alignment horizontal="right"/>
    </xf>
    <xf numFmtId="14" fontId="12" fillId="45" borderId="0" xfId="26" quotePrefix="1" applyNumberFormat="1" applyFont="1" applyFill="1" applyBorder="1" applyAlignment="1" applyProtection="1">
      <alignment horizontal="right"/>
    </xf>
    <xf numFmtId="166" fontId="37" fillId="45" borderId="0" xfId="0" applyNumberFormat="1" applyFont="1" applyFill="1"/>
    <xf numFmtId="166" fontId="35" fillId="45" borderId="0" xfId="0" applyNumberFormat="1" applyFont="1" applyFill="1" applyBorder="1"/>
    <xf numFmtId="166" fontId="12" fillId="45" borderId="0" xfId="0" applyNumberFormat="1" applyFont="1" applyFill="1"/>
    <xf numFmtId="166" fontId="10" fillId="45" borderId="0" xfId="0" applyNumberFormat="1" applyFont="1" applyFill="1"/>
    <xf numFmtId="0" fontId="37" fillId="45" borderId="0" xfId="0" applyFont="1" applyFill="1"/>
    <xf numFmtId="166" fontId="35" fillId="45" borderId="0" xfId="0" applyNumberFormat="1" applyFont="1" applyFill="1"/>
    <xf numFmtId="166" fontId="37" fillId="45" borderId="0" xfId="0" applyNumberFormat="1" applyFont="1" applyFill="1" applyBorder="1"/>
    <xf numFmtId="166" fontId="12" fillId="45" borderId="0" xfId="0" applyNumberFormat="1" applyFont="1" applyFill="1" applyBorder="1"/>
    <xf numFmtId="0" fontId="12" fillId="45" borderId="9" xfId="0" applyFont="1" applyFill="1" applyBorder="1"/>
    <xf numFmtId="166" fontId="37" fillId="45" borderId="9" xfId="32" applyNumberFormat="1" applyFont="1" applyFill="1" applyBorder="1"/>
    <xf numFmtId="166" fontId="35" fillId="45" borderId="9" xfId="32" applyNumberFormat="1" applyFont="1" applyFill="1" applyBorder="1"/>
    <xf numFmtId="166" fontId="12" fillId="45" borderId="9" xfId="32" applyNumberFormat="1" applyFont="1" applyFill="1" applyBorder="1"/>
    <xf numFmtId="166" fontId="10" fillId="45" borderId="9" xfId="32" applyNumberFormat="1" applyFont="1" applyFill="1" applyBorder="1"/>
    <xf numFmtId="164" fontId="10" fillId="0" borderId="0" xfId="40" applyNumberFormat="1" applyFont="1" applyFill="1"/>
    <xf numFmtId="166" fontId="10" fillId="0" borderId="0" xfId="0" applyNumberFormat="1" applyFont="1" applyFill="1" applyAlignment="1">
      <alignment vertical="top" wrapText="1"/>
    </xf>
    <xf numFmtId="164" fontId="10" fillId="0" borderId="0" xfId="40" applyNumberFormat="1" applyFont="1" applyFill="1" applyAlignment="1">
      <alignment horizontal="right"/>
    </xf>
    <xf numFmtId="164" fontId="10" fillId="0" borderId="7" xfId="40" applyNumberFormat="1" applyFont="1" applyFill="1" applyBorder="1" applyAlignment="1">
      <alignment horizontal="right"/>
    </xf>
    <xf numFmtId="166" fontId="10" fillId="0" borderId="7" xfId="0" applyNumberFormat="1" applyFont="1" applyFill="1" applyBorder="1" applyAlignment="1">
      <alignment horizontal="right" vertical="top" wrapText="1"/>
    </xf>
    <xf numFmtId="0" fontId="37" fillId="0" borderId="0" xfId="34" applyFont="1" applyFill="1"/>
    <xf numFmtId="164" fontId="10" fillId="0" borderId="0" xfId="32" applyNumberFormat="1" applyFont="1" applyFill="1" applyAlignment="1">
      <alignment horizontal="right"/>
    </xf>
    <xf numFmtId="0" fontId="35" fillId="0" borderId="0" xfId="0" applyFont="1" applyFill="1" applyBorder="1" applyAlignment="1">
      <alignment horizontal="right"/>
    </xf>
    <xf numFmtId="0" fontId="37" fillId="0" borderId="0" xfId="0" applyFont="1" applyFill="1" applyAlignment="1">
      <alignment vertical="top" wrapText="1"/>
    </xf>
    <xf numFmtId="164" fontId="12" fillId="0" borderId="0" xfId="40" applyNumberFormat="1" applyFont="1" applyFill="1"/>
    <xf numFmtId="164" fontId="12" fillId="0" borderId="7" xfId="40" applyNumberFormat="1" applyFont="1" applyFill="1" applyBorder="1" applyAlignment="1">
      <alignment horizontal="right"/>
    </xf>
    <xf numFmtId="164" fontId="12" fillId="0" borderId="0" xfId="40" applyNumberFormat="1" applyFont="1" applyFill="1" applyAlignment="1">
      <alignment horizontal="right"/>
    </xf>
    <xf numFmtId="164" fontId="12" fillId="0" borderId="0" xfId="0" applyNumberFormat="1" applyFont="1" applyFill="1" applyBorder="1"/>
    <xf numFmtId="166" fontId="12" fillId="0" borderId="0" xfId="0" applyNumberFormat="1" applyFont="1" applyFill="1" applyAlignment="1">
      <alignment vertical="top" wrapText="1"/>
    </xf>
    <xf numFmtId="166" fontId="12" fillId="0" borderId="7" xfId="0" applyNumberFormat="1" applyFont="1" applyFill="1" applyBorder="1" applyAlignment="1">
      <alignment horizontal="right" vertical="top" wrapText="1"/>
    </xf>
    <xf numFmtId="166" fontId="12" fillId="0" borderId="7" xfId="155" applyNumberFormat="1" applyFont="1" applyFill="1" applyBorder="1" applyAlignment="1">
      <alignment horizontal="right"/>
    </xf>
    <xf numFmtId="0" fontId="12" fillId="0" borderId="7" xfId="184" quotePrefix="1" applyFont="1" applyBorder="1" applyAlignment="1" applyProtection="1">
      <alignment horizontal="right"/>
    </xf>
    <xf numFmtId="166" fontId="12" fillId="0" borderId="0" xfId="155" applyNumberFormat="1" applyFont="1" applyFill="1" applyAlignment="1">
      <alignment horizontal="right"/>
    </xf>
    <xf numFmtId="166" fontId="12" fillId="0" borderId="0" xfId="156" applyNumberFormat="1" applyFont="1" applyFill="1" applyAlignment="1">
      <alignment wrapText="1"/>
    </xf>
    <xf numFmtId="166" fontId="12" fillId="0" borderId="0" xfId="155" applyNumberFormat="1" applyFont="1" applyFill="1" applyBorder="1"/>
    <xf numFmtId="166" fontId="12" fillId="0" borderId="7" xfId="156" applyNumberFormat="1" applyFont="1" applyFill="1" applyBorder="1"/>
    <xf numFmtId="166" fontId="12" fillId="0" borderId="0" xfId="155" applyNumberFormat="1" applyFont="1" applyFill="1" applyBorder="1" applyAlignment="1">
      <alignment horizontal="right"/>
    </xf>
    <xf numFmtId="166" fontId="12" fillId="0" borderId="0" xfId="155" applyNumberFormat="1" applyFont="1" applyFill="1" applyAlignment="1">
      <alignment horizontal="left"/>
    </xf>
    <xf numFmtId="166" fontId="12" fillId="0" borderId="0" xfId="178" applyNumberFormat="1" applyFont="1" applyFill="1" applyAlignment="1">
      <alignment horizontal="right"/>
    </xf>
    <xf numFmtId="14" fontId="82" fillId="0" borderId="7" xfId="30" quotePrefix="1" applyNumberFormat="1" applyFont="1" applyFill="1" applyBorder="1" applyAlignment="1">
      <alignment horizontal="right"/>
    </xf>
    <xf numFmtId="0" fontId="82" fillId="0" borderId="0" xfId="30" applyFont="1" applyFill="1"/>
    <xf numFmtId="166" fontId="12" fillId="0" borderId="0" xfId="0" applyNumberFormat="1" applyFont="1" applyFill="1" applyBorder="1" applyAlignment="1">
      <alignment horizontal="right"/>
    </xf>
    <xf numFmtId="166" fontId="78" fillId="0" borderId="0" xfId="0" applyNumberFormat="1" applyFont="1" applyFill="1" applyBorder="1" applyAlignment="1">
      <alignment horizontal="right"/>
    </xf>
    <xf numFmtId="164" fontId="82" fillId="0" borderId="0" xfId="30" applyNumberFormat="1" applyFont="1" applyFill="1"/>
    <xf numFmtId="0" fontId="10" fillId="0" borderId="0" xfId="33" applyFont="1" applyFill="1" applyBorder="1" applyAlignment="1">
      <alignment horizontal="left" vertical="top" wrapText="1"/>
    </xf>
    <xf numFmtId="0" fontId="37" fillId="0" borderId="0" xfId="0" applyFont="1" applyFill="1" applyBorder="1" applyAlignment="1">
      <alignment horizontal="right"/>
    </xf>
    <xf numFmtId="166" fontId="37" fillId="0" borderId="0" xfId="0" applyNumberFormat="1" applyFont="1" applyFill="1" applyBorder="1" applyAlignment="1">
      <alignment horizontal="right"/>
    </xf>
    <xf numFmtId="166" fontId="37" fillId="0" borderId="7" xfId="0" applyNumberFormat="1" applyFont="1" applyFill="1" applyBorder="1" applyAlignment="1">
      <alignment horizontal="right"/>
    </xf>
    <xf numFmtId="166" fontId="83" fillId="0" borderId="0" xfId="0" applyNumberFormat="1" applyFont="1" applyFill="1" applyBorder="1" applyAlignment="1">
      <alignment horizontal="right"/>
    </xf>
    <xf numFmtId="0" fontId="35" fillId="0" borderId="0" xfId="0" applyFont="1" applyAlignment="1">
      <alignment horizontal="right" vertical="center" wrapText="1"/>
    </xf>
    <xf numFmtId="0" fontId="35" fillId="0" borderId="0" xfId="155" applyFont="1"/>
    <xf numFmtId="0" fontId="35" fillId="45" borderId="0" xfId="0" applyFont="1" applyFill="1" applyAlignment="1">
      <alignment vertical="top"/>
    </xf>
    <xf numFmtId="0" fontId="84" fillId="0" borderId="0" xfId="157" applyFont="1" applyFill="1"/>
    <xf numFmtId="0" fontId="77" fillId="0" borderId="0" xfId="157" applyFont="1" applyFill="1"/>
    <xf numFmtId="0" fontId="77" fillId="0" borderId="0" xfId="155" applyFont="1" applyFill="1"/>
    <xf numFmtId="17" fontId="84" fillId="0" borderId="0" xfId="157" applyNumberFormat="1" applyFont="1" applyFill="1" applyBorder="1" applyAlignment="1">
      <alignment horizontal="right" wrapText="1"/>
    </xf>
    <xf numFmtId="164" fontId="84" fillId="0" borderId="0" xfId="157" applyNumberFormat="1" applyFont="1" applyFill="1"/>
    <xf numFmtId="0" fontId="84" fillId="0" borderId="7" xfId="157" quotePrefix="1" applyFont="1" applyFill="1" applyBorder="1"/>
    <xf numFmtId="17" fontId="77" fillId="0" borderId="7" xfId="157" applyNumberFormat="1" applyFont="1" applyFill="1" applyBorder="1" applyAlignment="1">
      <alignment horizontal="right" wrapText="1"/>
    </xf>
    <xf numFmtId="1" fontId="77" fillId="0" borderId="7" xfId="184" applyNumberFormat="1" applyFont="1" applyFill="1" applyBorder="1" applyAlignment="1" applyProtection="1">
      <alignment horizontal="right" wrapText="1"/>
    </xf>
    <xf numFmtId="3" fontId="84" fillId="0" borderId="0" xfId="157" applyNumberFormat="1" applyFont="1" applyFill="1"/>
    <xf numFmtId="0" fontId="77" fillId="0" borderId="0" xfId="157" applyFont="1" applyFill="1" applyAlignment="1">
      <alignment wrapText="1"/>
    </xf>
    <xf numFmtId="164" fontId="84" fillId="0" borderId="0" xfId="156" applyNumberFormat="1" applyFont="1" applyFill="1"/>
    <xf numFmtId="3" fontId="84" fillId="0" borderId="0" xfId="157" applyNumberFormat="1" applyFont="1" applyFill="1" applyBorder="1" applyAlignment="1">
      <alignment horizontal="left" wrapText="1"/>
    </xf>
    <xf numFmtId="3" fontId="84" fillId="0" borderId="7" xfId="157" applyNumberFormat="1" applyFont="1" applyFill="1" applyBorder="1" applyAlignment="1">
      <alignment horizontal="left" wrapText="1"/>
    </xf>
    <xf numFmtId="164" fontId="84" fillId="0" borderId="7" xfId="157" applyNumberFormat="1" applyFont="1" applyFill="1" applyBorder="1"/>
    <xf numFmtId="0" fontId="84" fillId="0" borderId="0" xfId="157" applyFont="1" applyFill="1" applyAlignment="1">
      <alignment wrapText="1"/>
    </xf>
    <xf numFmtId="164" fontId="84" fillId="0" borderId="0" xfId="157" applyNumberFormat="1" applyFont="1" applyFill="1" applyBorder="1"/>
    <xf numFmtId="4" fontId="84" fillId="0" borderId="7" xfId="157" applyNumberFormat="1" applyFont="1" applyFill="1" applyBorder="1" applyAlignment="1">
      <alignment horizontal="left" wrapText="1"/>
    </xf>
    <xf numFmtId="164" fontId="77" fillId="0" borderId="0" xfId="157" applyNumberFormat="1" applyFont="1" applyFill="1"/>
    <xf numFmtId="0" fontId="85" fillId="0" borderId="0" xfId="157" applyFont="1" applyFill="1"/>
    <xf numFmtId="165" fontId="84" fillId="0" borderId="0" xfId="157" applyNumberFormat="1" applyFont="1" applyFill="1" applyAlignment="1">
      <alignment wrapText="1"/>
    </xf>
    <xf numFmtId="165" fontId="84" fillId="0" borderId="0" xfId="157" applyNumberFormat="1" applyFont="1" applyFill="1" applyBorder="1" applyAlignment="1">
      <alignment horizontal="left" wrapText="1"/>
    </xf>
    <xf numFmtId="165" fontId="84" fillId="0" borderId="7" xfId="157" applyNumberFormat="1" applyFont="1" applyFill="1" applyBorder="1" applyAlignment="1">
      <alignment horizontal="left" wrapText="1"/>
    </xf>
    <xf numFmtId="165" fontId="77" fillId="0" borderId="0" xfId="157" applyNumberFormat="1" applyFont="1" applyFill="1" applyAlignment="1">
      <alignment wrapText="1"/>
    </xf>
    <xf numFmtId="0" fontId="87" fillId="0" borderId="0" xfId="0" applyFont="1"/>
    <xf numFmtId="0" fontId="77" fillId="0" borderId="0" xfId="33" applyFont="1" applyFill="1" applyBorder="1"/>
    <xf numFmtId="0" fontId="84" fillId="0" borderId="7" xfId="0" applyFont="1" applyFill="1" applyBorder="1"/>
    <xf numFmtId="14" fontId="77" fillId="0" borderId="7" xfId="0" quotePrefix="1" applyNumberFormat="1" applyFont="1" applyFill="1" applyBorder="1" applyAlignment="1">
      <alignment horizontal="right"/>
    </xf>
    <xf numFmtId="0" fontId="84" fillId="0" borderId="0" xfId="23" applyFont="1" applyFill="1" applyAlignment="1">
      <alignment horizontal="left"/>
    </xf>
    <xf numFmtId="164" fontId="84" fillId="0" borderId="0" xfId="23" applyNumberFormat="1" applyFont="1" applyFill="1"/>
    <xf numFmtId="0" fontId="84" fillId="0" borderId="7" xfId="23" applyFont="1" applyFill="1" applyBorder="1"/>
    <xf numFmtId="164" fontId="84" fillId="0" borderId="7" xfId="23" applyNumberFormat="1" applyFont="1" applyFill="1" applyBorder="1"/>
    <xf numFmtId="0" fontId="84" fillId="0" borderId="0" xfId="23" applyFont="1" applyFill="1"/>
    <xf numFmtId="0" fontId="84" fillId="0" borderId="0" xfId="0" applyFont="1" applyFill="1" applyBorder="1"/>
    <xf numFmtId="3" fontId="84" fillId="0" borderId="0" xfId="23" applyNumberFormat="1" applyFont="1" applyFill="1"/>
    <xf numFmtId="166" fontId="84" fillId="0" borderId="0" xfId="0" applyNumberFormat="1" applyFont="1" applyFill="1" applyBorder="1"/>
    <xf numFmtId="0" fontId="84" fillId="0" borderId="0" xfId="0" applyFont="1" applyFill="1" applyBorder="1" applyAlignment="1">
      <alignment horizontal="right"/>
    </xf>
    <xf numFmtId="0" fontId="85" fillId="0" borderId="0" xfId="178" applyFont="1" applyFill="1" applyBorder="1"/>
    <xf numFmtId="0" fontId="77" fillId="0" borderId="0" xfId="0" applyFont="1" applyFill="1" applyBorder="1"/>
    <xf numFmtId="0" fontId="77" fillId="0" borderId="7" xfId="0" quotePrefix="1" applyFont="1" applyFill="1" applyBorder="1" applyAlignment="1">
      <alignment horizontal="right"/>
    </xf>
    <xf numFmtId="166" fontId="77" fillId="0" borderId="0" xfId="0" applyNumberFormat="1" applyFont="1" applyFill="1" applyBorder="1" applyAlignment="1">
      <alignment horizontal="right"/>
    </xf>
    <xf numFmtId="0" fontId="88" fillId="0" borderId="0" xfId="0" applyFont="1" applyFill="1" applyBorder="1"/>
    <xf numFmtId="166" fontId="89" fillId="0" borderId="0" xfId="0" applyNumberFormat="1" applyFont="1" applyFill="1" applyBorder="1" applyAlignment="1">
      <alignment horizontal="right"/>
    </xf>
    <xf numFmtId="166" fontId="90" fillId="0" borderId="0" xfId="0" applyNumberFormat="1" applyFont="1" applyFill="1" applyBorder="1"/>
    <xf numFmtId="0" fontId="38" fillId="0" borderId="0" xfId="0" applyFont="1"/>
    <xf numFmtId="0" fontId="85" fillId="0" borderId="0" xfId="0" applyFont="1"/>
    <xf numFmtId="0" fontId="85" fillId="0" borderId="0" xfId="31" applyFont="1"/>
    <xf numFmtId="0" fontId="77" fillId="0" borderId="0" xfId="30" applyFont="1" applyFill="1" applyAlignment="1">
      <alignment horizontal="left"/>
    </xf>
    <xf numFmtId="0" fontId="77" fillId="0" borderId="0" xfId="31" applyFont="1" applyFill="1" applyAlignment="1">
      <alignment horizontal="left"/>
    </xf>
    <xf numFmtId="0" fontId="84" fillId="0" borderId="0" xfId="0" applyFont="1"/>
    <xf numFmtId="0" fontId="77" fillId="0" borderId="0" xfId="0" applyFont="1"/>
    <xf numFmtId="164" fontId="77" fillId="0" borderId="0" xfId="0" quotePrefix="1" applyNumberFormat="1" applyFont="1" applyFill="1" applyBorder="1" applyAlignment="1">
      <alignment horizontal="right"/>
    </xf>
    <xf numFmtId="0" fontId="77" fillId="0" borderId="7" xfId="0" applyFont="1" applyBorder="1"/>
    <xf numFmtId="164" fontId="77" fillId="0" borderId="7" xfId="0" quotePrefix="1" applyNumberFormat="1" applyFont="1" applyFill="1" applyBorder="1" applyAlignment="1">
      <alignment horizontal="right"/>
    </xf>
    <xf numFmtId="164" fontId="84" fillId="0" borderId="0" xfId="0" quotePrefix="1" applyNumberFormat="1" applyFont="1" applyFill="1" applyBorder="1" applyAlignment="1">
      <alignment horizontal="right"/>
    </xf>
    <xf numFmtId="164" fontId="84" fillId="0" borderId="7" xfId="0" quotePrefix="1" applyNumberFormat="1" applyFont="1" applyFill="1" applyBorder="1" applyAlignment="1">
      <alignment horizontal="right"/>
    </xf>
    <xf numFmtId="0" fontId="84" fillId="0" borderId="7" xfId="0" applyFont="1" applyBorder="1"/>
    <xf numFmtId="0" fontId="84" fillId="0" borderId="0" xfId="0" applyFont="1" applyBorder="1"/>
    <xf numFmtId="166" fontId="10" fillId="0" borderId="0" xfId="40" applyNumberFormat="1" applyFont="1" applyFill="1"/>
    <xf numFmtId="164" fontId="10" fillId="0" borderId="7" xfId="40" applyNumberFormat="1" applyFont="1" applyFill="1" applyBorder="1"/>
    <xf numFmtId="6" fontId="12" fillId="0" borderId="0" xfId="40" applyNumberFormat="1" applyFont="1" applyFill="1" applyBorder="1" applyAlignment="1">
      <alignment horizontal="left"/>
    </xf>
    <xf numFmtId="172" fontId="84" fillId="0" borderId="0" xfId="157" applyNumberFormat="1" applyFont="1" applyFill="1"/>
    <xf numFmtId="164" fontId="84" fillId="0" borderId="7" xfId="160" applyNumberFormat="1" applyFont="1" applyFill="1" applyBorder="1"/>
    <xf numFmtId="0" fontId="84" fillId="0" borderId="0" xfId="31" applyFont="1"/>
    <xf numFmtId="0" fontId="35" fillId="0" borderId="0" xfId="30" applyFont="1" applyFill="1" applyAlignment="1">
      <alignment horizontal="left"/>
    </xf>
    <xf numFmtId="0" fontId="37" fillId="0" borderId="0" xfId="34" applyFont="1" applyFill="1" applyBorder="1"/>
    <xf numFmtId="0" fontId="60" fillId="0" borderId="0" xfId="34" applyFont="1" applyFill="1" applyBorder="1"/>
    <xf numFmtId="0" fontId="9" fillId="0" borderId="0" xfId="34" applyFont="1" applyFill="1" applyBorder="1"/>
    <xf numFmtId="0" fontId="12" fillId="0" borderId="7" xfId="34" applyFont="1" applyFill="1" applyBorder="1" applyAlignment="1">
      <alignment horizontal="right"/>
    </xf>
    <xf numFmtId="2" fontId="10" fillId="0" borderId="0" xfId="34" applyNumberFormat="1" applyFont="1" applyFill="1" applyAlignment="1">
      <alignment horizontal="right"/>
    </xf>
    <xf numFmtId="0" fontId="37" fillId="0" borderId="0" xfId="34" applyFont="1" applyFill="1" applyAlignment="1">
      <alignment horizontal="left"/>
    </xf>
    <xf numFmtId="0" fontId="37" fillId="0" borderId="0" xfId="34" applyFont="1" applyFill="1" applyAlignment="1">
      <alignment horizontal="right"/>
    </xf>
    <xf numFmtId="0" fontId="37" fillId="0" borderId="0" xfId="34" quotePrefix="1" applyFont="1" applyFill="1" applyAlignment="1">
      <alignment horizontal="left"/>
    </xf>
    <xf numFmtId="0" fontId="10" fillId="0" borderId="0" xfId="34" quotePrefix="1" applyFont="1" applyFill="1" applyAlignment="1">
      <alignment horizontal="left"/>
    </xf>
    <xf numFmtId="0" fontId="12" fillId="0" borderId="0" xfId="34" applyFont="1" applyFill="1" applyAlignment="1">
      <alignment horizontal="right"/>
    </xf>
    <xf numFmtId="0" fontId="12" fillId="0" borderId="0" xfId="34" applyFont="1" applyFill="1"/>
    <xf numFmtId="0" fontId="35" fillId="0" borderId="0" xfId="23" applyFont="1" applyFill="1"/>
    <xf numFmtId="0" fontId="35" fillId="0" borderId="0" xfId="23" applyFont="1" applyFill="1" applyAlignment="1">
      <alignment horizontal="center"/>
    </xf>
    <xf numFmtId="164" fontId="10" fillId="0" borderId="0" xfId="23" applyNumberFormat="1" applyFont="1" applyFill="1" applyBorder="1"/>
    <xf numFmtId="164" fontId="10" fillId="0" borderId="0" xfId="23" quotePrefix="1" applyNumberFormat="1" applyFont="1" applyFill="1" applyBorder="1" applyAlignment="1">
      <alignment horizontal="right"/>
    </xf>
    <xf numFmtId="165" fontId="12" fillId="0" borderId="0" xfId="23" applyNumberFormat="1" applyFont="1" applyFill="1"/>
    <xf numFmtId="2" fontId="10" fillId="0" borderId="0" xfId="23" applyNumberFormat="1" applyFont="1" applyFill="1"/>
    <xf numFmtId="2" fontId="12" fillId="0" borderId="0" xfId="23" applyNumberFormat="1" applyFont="1" applyFill="1"/>
    <xf numFmtId="4" fontId="10" fillId="0" borderId="0" xfId="23" applyNumberFormat="1" applyFont="1" applyFill="1"/>
    <xf numFmtId="14" fontId="12" fillId="0" borderId="7" xfId="184" quotePrefix="1" applyNumberFormat="1" applyFont="1" applyFill="1" applyBorder="1" applyAlignment="1" applyProtection="1">
      <alignment horizontal="right"/>
    </xf>
    <xf numFmtId="166" fontId="10" fillId="0" borderId="7" xfId="155" applyNumberFormat="1" applyFont="1" applyFill="1" applyBorder="1"/>
    <xf numFmtId="166" fontId="10" fillId="0" borderId="7" xfId="155" applyNumberFormat="1" applyFont="1" applyFill="1" applyBorder="1" applyAlignment="1">
      <alignment horizontal="right"/>
    </xf>
    <xf numFmtId="166" fontId="10" fillId="0" borderId="0" xfId="155" applyNumberFormat="1" applyFont="1" applyFill="1" applyAlignment="1">
      <alignment horizontal="right"/>
    </xf>
    <xf numFmtId="166" fontId="10" fillId="0" borderId="0" xfId="156" applyNumberFormat="1" applyFont="1" applyFill="1" applyAlignment="1">
      <alignment wrapText="1"/>
    </xf>
    <xf numFmtId="166" fontId="10" fillId="0" borderId="0" xfId="155" applyNumberFormat="1" applyFont="1" applyFill="1" applyBorder="1"/>
    <xf numFmtId="166" fontId="10" fillId="0" borderId="7" xfId="156" applyNumberFormat="1" applyFont="1" applyFill="1" applyBorder="1"/>
    <xf numFmtId="166" fontId="10" fillId="0" borderId="0" xfId="155" applyNumberFormat="1" applyFont="1" applyFill="1" applyBorder="1" applyAlignment="1">
      <alignment horizontal="right"/>
    </xf>
    <xf numFmtId="164" fontId="77" fillId="0" borderId="0" xfId="157" applyNumberFormat="1" applyFont="1" applyFill="1" applyBorder="1"/>
    <xf numFmtId="0" fontId="87" fillId="0" borderId="0" xfId="0" applyFont="1" applyFill="1"/>
    <xf numFmtId="0" fontId="84" fillId="0" borderId="0" xfId="0" applyFont="1" applyFill="1"/>
    <xf numFmtId="0" fontId="84" fillId="0" borderId="0" xfId="31" applyFont="1" applyFill="1"/>
    <xf numFmtId="164" fontId="87" fillId="0" borderId="7" xfId="0" applyNumberFormat="1" applyFont="1" applyFill="1" applyBorder="1"/>
    <xf numFmtId="166" fontId="84" fillId="0" borderId="0" xfId="0" applyNumberFormat="1" applyFont="1" applyFill="1" applyBorder="1" applyAlignment="1">
      <alignment horizontal="right"/>
    </xf>
    <xf numFmtId="166" fontId="77" fillId="0" borderId="7" xfId="0" applyNumberFormat="1" applyFont="1" applyFill="1" applyBorder="1" applyAlignment="1">
      <alignment horizontal="right"/>
    </xf>
    <xf numFmtId="166" fontId="84" fillId="0" borderId="7" xfId="0" applyNumberFormat="1" applyFont="1" applyFill="1" applyBorder="1" applyAlignment="1">
      <alignment horizontal="right"/>
    </xf>
    <xf numFmtId="0" fontId="36" fillId="0" borderId="0" xfId="40" applyFont="1" applyFill="1" applyAlignment="1">
      <alignment horizontal="center"/>
    </xf>
    <xf numFmtId="164" fontId="10" fillId="0" borderId="0" xfId="32" applyNumberFormat="1" applyFont="1" applyFill="1"/>
    <xf numFmtId="164" fontId="10" fillId="0" borderId="7" xfId="32" applyNumberFormat="1" applyFont="1" applyFill="1" applyBorder="1"/>
    <xf numFmtId="166" fontId="80" fillId="0" borderId="0" xfId="32" applyNumberFormat="1" applyFont="1" applyFill="1" applyAlignment="1">
      <alignment horizontal="right"/>
    </xf>
    <xf numFmtId="166" fontId="10" fillId="0" borderId="0" xfId="32" applyNumberFormat="1" applyFont="1" applyFill="1" applyAlignment="1">
      <alignment horizontal="right"/>
    </xf>
    <xf numFmtId="164" fontId="80" fillId="0" borderId="7" xfId="32" applyNumberFormat="1" applyFont="1" applyFill="1" applyBorder="1"/>
    <xf numFmtId="164" fontId="80" fillId="0" borderId="0" xfId="30" applyNumberFormat="1" applyFont="1" applyFill="1"/>
    <xf numFmtId="0" fontId="77" fillId="0" borderId="0" xfId="0" applyFont="1" applyFill="1" applyBorder="1" applyAlignment="1">
      <alignment horizontal="right"/>
    </xf>
    <xf numFmtId="0" fontId="7" fillId="0" borderId="0" xfId="0" applyFont="1" applyFill="1"/>
    <xf numFmtId="0" fontId="7" fillId="0" borderId="0" xfId="0" applyFont="1" applyFill="1" applyAlignment="1">
      <alignment horizontal="center"/>
    </xf>
    <xf numFmtId="6" fontId="7" fillId="0" borderId="7" xfId="0" applyNumberFormat="1" applyFont="1" applyFill="1" applyBorder="1" applyAlignment="1">
      <alignment horizontal="left" wrapText="1"/>
    </xf>
    <xf numFmtId="0" fontId="9" fillId="0" borderId="7" xfId="0" applyFont="1" applyFill="1" applyBorder="1" applyAlignment="1">
      <alignment horizontal="right" wrapText="1"/>
    </xf>
    <xf numFmtId="0" fontId="9" fillId="0" borderId="0" xfId="0" applyFont="1" applyFill="1" applyBorder="1" applyAlignment="1">
      <alignment horizontal="right" wrapText="1"/>
    </xf>
    <xf numFmtId="0" fontId="9" fillId="0" borderId="0" xfId="0" applyFont="1" applyFill="1"/>
    <xf numFmtId="164" fontId="7" fillId="0" borderId="0" xfId="0" applyNumberFormat="1" applyFont="1" applyFill="1"/>
    <xf numFmtId="164" fontId="9" fillId="0" borderId="0" xfId="0" applyNumberFormat="1" applyFont="1" applyFill="1"/>
    <xf numFmtId="0" fontId="7" fillId="0" borderId="9" xfId="0" applyFont="1" applyFill="1" applyBorder="1"/>
    <xf numFmtId="0" fontId="38" fillId="0" borderId="0" xfId="0" applyFont="1" applyFill="1"/>
    <xf numFmtId="6" fontId="9" fillId="0" borderId="0" xfId="0" applyNumberFormat="1" applyFont="1" applyBorder="1" applyAlignment="1">
      <alignment horizontal="left"/>
    </xf>
    <xf numFmtId="164" fontId="7" fillId="0" borderId="0" xfId="21" applyNumberFormat="1" applyFont="1" applyFill="1"/>
    <xf numFmtId="164" fontId="9" fillId="0" borderId="0" xfId="0" applyNumberFormat="1" applyFont="1" applyFill="1" applyBorder="1" applyAlignment="1">
      <alignment horizontal="left"/>
    </xf>
    <xf numFmtId="0" fontId="7" fillId="0" borderId="0" xfId="0" quotePrefix="1" applyFont="1" applyFill="1" applyAlignment="1">
      <alignment horizontal="center"/>
    </xf>
    <xf numFmtId="0" fontId="9" fillId="0" borderId="0" xfId="0" applyFont="1"/>
    <xf numFmtId="0" fontId="7" fillId="0" borderId="0" xfId="0" applyFont="1" applyAlignment="1">
      <alignment wrapText="1"/>
    </xf>
    <xf numFmtId="0" fontId="7" fillId="0" borderId="7" xfId="0" applyFont="1" applyBorder="1"/>
    <xf numFmtId="164" fontId="7" fillId="0" borderId="7" xfId="21" applyNumberFormat="1" applyFont="1" applyFill="1" applyBorder="1"/>
    <xf numFmtId="164" fontId="91" fillId="0" borderId="0" xfId="21" applyNumberFormat="1" applyFont="1" applyFill="1"/>
    <xf numFmtId="164" fontId="91" fillId="0" borderId="0" xfId="21" applyNumberFormat="1" applyFont="1" applyFill="1" applyBorder="1" applyAlignment="1">
      <alignment horizontal="right" wrapText="1"/>
    </xf>
    <xf numFmtId="164" fontId="92" fillId="0" borderId="0" xfId="21" applyNumberFormat="1" applyFont="1" applyFill="1" applyBorder="1" applyAlignment="1">
      <alignment horizontal="left"/>
    </xf>
    <xf numFmtId="0" fontId="7" fillId="0" borderId="0" xfId="0" quotePrefix="1" applyFont="1" applyFill="1"/>
    <xf numFmtId="164" fontId="7" fillId="0" borderId="0" xfId="21" quotePrefix="1" applyNumberFormat="1" applyFont="1" applyFill="1"/>
    <xf numFmtId="0" fontId="7" fillId="0" borderId="7" xfId="0" applyFont="1" applyBorder="1" applyAlignment="1">
      <alignment wrapText="1"/>
    </xf>
    <xf numFmtId="0" fontId="7" fillId="0" borderId="0" xfId="0" applyFont="1" applyAlignment="1"/>
    <xf numFmtId="14" fontId="9" fillId="0" borderId="0" xfId="0" applyNumberFormat="1" applyFont="1" applyAlignment="1">
      <alignment horizontal="left"/>
    </xf>
    <xf numFmtId="0" fontId="77" fillId="0" borderId="0" xfId="30" applyFont="1" applyFill="1"/>
    <xf numFmtId="0" fontId="84" fillId="0" borderId="0" xfId="30" applyFont="1" applyFill="1"/>
    <xf numFmtId="0" fontId="84" fillId="0" borderId="0" xfId="30" applyFont="1" applyFill="1" applyAlignment="1">
      <alignment horizontal="center"/>
    </xf>
    <xf numFmtId="0" fontId="84" fillId="0" borderId="0" xfId="30" applyFont="1"/>
    <xf numFmtId="0" fontId="77" fillId="0" borderId="10" xfId="30" applyFont="1" applyFill="1" applyBorder="1"/>
    <xf numFmtId="0" fontId="84" fillId="0" borderId="7" xfId="30" quotePrefix="1" applyFont="1" applyBorder="1" applyAlignment="1">
      <alignment horizontal="left"/>
    </xf>
    <xf numFmtId="0" fontId="77" fillId="0" borderId="7" xfId="30" applyFont="1" applyFill="1" applyBorder="1" applyAlignment="1">
      <alignment horizontal="right" wrapText="1"/>
    </xf>
    <xf numFmtId="0" fontId="84" fillId="0" borderId="0" xfId="30" applyFont="1" applyFill="1" applyBorder="1"/>
    <xf numFmtId="0" fontId="84" fillId="0" borderId="14" xfId="30" applyFont="1" applyFill="1" applyBorder="1"/>
    <xf numFmtId="0" fontId="84" fillId="0" borderId="10" xfId="30" applyFont="1" applyFill="1" applyBorder="1"/>
    <xf numFmtId="0" fontId="84" fillId="0" borderId="0" xfId="32" applyFont="1"/>
    <xf numFmtId="164" fontId="77" fillId="0" borderId="0" xfId="32" applyNumberFormat="1" applyFont="1" applyFill="1"/>
    <xf numFmtId="164" fontId="84" fillId="0" borderId="0" xfId="32" applyNumberFormat="1" applyFont="1" applyFill="1"/>
    <xf numFmtId="0" fontId="84" fillId="0" borderId="7" xfId="32" applyFont="1" applyBorder="1"/>
    <xf numFmtId="164" fontId="77" fillId="0" borderId="7" xfId="32" applyNumberFormat="1" applyFont="1" applyFill="1" applyBorder="1"/>
    <xf numFmtId="164" fontId="84" fillId="0" borderId="7" xfId="32" applyNumberFormat="1" applyFont="1" applyFill="1" applyBorder="1"/>
    <xf numFmtId="166" fontId="84" fillId="0" borderId="11" xfId="32" applyNumberFormat="1" applyFont="1" applyFill="1" applyBorder="1"/>
    <xf numFmtId="0" fontId="84" fillId="0" borderId="7" xfId="30" applyFont="1" applyFill="1" applyBorder="1"/>
    <xf numFmtId="164" fontId="77" fillId="0" borderId="9" xfId="30" applyNumberFormat="1" applyFont="1" applyFill="1" applyBorder="1"/>
    <xf numFmtId="164" fontId="84" fillId="0" borderId="28" xfId="30" applyNumberFormat="1" applyFont="1" applyFill="1" applyBorder="1"/>
    <xf numFmtId="164" fontId="84" fillId="0" borderId="9" xfId="30" applyNumberFormat="1" applyFont="1" applyFill="1" applyBorder="1"/>
    <xf numFmtId="0" fontId="77" fillId="0" borderId="0" xfId="30" applyFont="1"/>
    <xf numFmtId="172" fontId="77" fillId="0" borderId="7" xfId="32" applyNumberFormat="1" applyFont="1" applyFill="1" applyBorder="1"/>
    <xf numFmtId="165" fontId="84" fillId="0" borderId="7" xfId="32" applyNumberFormat="1" applyFont="1" applyFill="1" applyBorder="1"/>
    <xf numFmtId="174" fontId="84" fillId="0" borderId="7" xfId="30" applyNumberFormat="1" applyFont="1" applyFill="1" applyBorder="1"/>
    <xf numFmtId="164" fontId="77" fillId="0" borderId="0" xfId="30" applyNumberFormat="1" applyFont="1" applyFill="1" applyBorder="1"/>
    <xf numFmtId="164" fontId="84" fillId="0" borderId="0" xfId="30" applyNumberFormat="1" applyFont="1" applyFill="1" applyBorder="1"/>
    <xf numFmtId="166" fontId="84" fillId="0" borderId="0" xfId="32" applyNumberFormat="1" applyFont="1" applyFill="1" applyBorder="1"/>
    <xf numFmtId="0" fontId="85" fillId="0" borderId="0" xfId="31" applyFont="1" applyFill="1"/>
    <xf numFmtId="14" fontId="77" fillId="0" borderId="0" xfId="30" quotePrefix="1" applyNumberFormat="1" applyFont="1" applyFill="1" applyBorder="1" applyAlignment="1">
      <alignment horizontal="right"/>
    </xf>
    <xf numFmtId="0" fontId="84" fillId="0" borderId="7" xfId="30" quotePrefix="1" applyFont="1" applyFill="1" applyBorder="1" applyAlignment="1">
      <alignment horizontal="left"/>
    </xf>
    <xf numFmtId="0" fontId="77" fillId="0" borderId="10" xfId="30" applyFont="1" applyFill="1" applyBorder="1" applyAlignment="1">
      <alignment horizontal="right" wrapText="1"/>
    </xf>
    <xf numFmtId="0" fontId="77" fillId="0" borderId="0" xfId="30" applyFont="1" applyFill="1" applyBorder="1" applyAlignment="1">
      <alignment horizontal="right" wrapText="1"/>
    </xf>
    <xf numFmtId="164" fontId="84" fillId="0" borderId="0" xfId="32" applyNumberFormat="1" applyFont="1" applyFill="1" applyBorder="1"/>
    <xf numFmtId="164" fontId="84" fillId="0" borderId="10" xfId="32" applyNumberFormat="1" applyFont="1" applyFill="1" applyBorder="1"/>
    <xf numFmtId="0" fontId="84" fillId="0" borderId="7" xfId="32" applyFont="1" applyFill="1" applyBorder="1"/>
    <xf numFmtId="164" fontId="84" fillId="0" borderId="10" xfId="30" applyNumberFormat="1" applyFont="1" applyFill="1" applyBorder="1"/>
    <xf numFmtId="0" fontId="84" fillId="0" borderId="0" xfId="30" applyFont="1" applyFill="1" applyBorder="1" applyAlignment="1">
      <alignment horizontal="center"/>
    </xf>
    <xf numFmtId="3" fontId="84" fillId="0" borderId="0" xfId="31" applyNumberFormat="1" applyFont="1" applyFill="1"/>
    <xf numFmtId="0" fontId="77" fillId="0" borderId="7" xfId="30" quotePrefix="1" applyFont="1" applyFill="1" applyBorder="1" applyAlignment="1">
      <alignment horizontal="right"/>
    </xf>
    <xf numFmtId="0" fontId="77" fillId="0" borderId="7" xfId="30" applyFont="1" applyFill="1" applyBorder="1" applyAlignment="1">
      <alignment horizontal="right"/>
    </xf>
    <xf numFmtId="14" fontId="77" fillId="0" borderId="7" xfId="30" quotePrefix="1" applyNumberFormat="1" applyFont="1" applyFill="1" applyBorder="1" applyAlignment="1">
      <alignment horizontal="right"/>
    </xf>
    <xf numFmtId="166" fontId="77" fillId="0" borderId="0" xfId="32" applyNumberFormat="1" applyFont="1" applyFill="1"/>
    <xf numFmtId="166" fontId="77" fillId="0" borderId="0" xfId="32" applyNumberFormat="1" applyFont="1" applyFill="1" applyAlignment="1">
      <alignment horizontal="right"/>
    </xf>
    <xf numFmtId="166" fontId="84" fillId="0" borderId="0" xfId="32" applyNumberFormat="1" applyFont="1" applyFill="1" applyAlignment="1">
      <alignment horizontal="right"/>
    </xf>
    <xf numFmtId="166" fontId="84" fillId="0" borderId="0" xfId="32" applyNumberFormat="1" applyFont="1" applyFill="1"/>
    <xf numFmtId="0" fontId="84" fillId="0" borderId="7" xfId="31" applyFont="1" applyBorder="1"/>
    <xf numFmtId="166" fontId="77" fillId="0" borderId="7" xfId="31" applyNumberFormat="1" applyFont="1" applyFill="1" applyBorder="1"/>
    <xf numFmtId="166" fontId="77" fillId="0" borderId="7" xfId="32" applyNumberFormat="1" applyFont="1" applyFill="1" applyBorder="1" applyAlignment="1">
      <alignment horizontal="right"/>
    </xf>
    <xf numFmtId="166" fontId="84" fillId="0" borderId="7" xfId="32" applyNumberFormat="1" applyFont="1" applyFill="1" applyBorder="1" applyAlignment="1">
      <alignment horizontal="right"/>
    </xf>
    <xf numFmtId="166" fontId="84" fillId="0" borderId="7" xfId="31" applyNumberFormat="1" applyFont="1" applyFill="1" applyBorder="1"/>
    <xf numFmtId="166" fontId="77" fillId="0" borderId="0" xfId="30" applyNumberFormat="1" applyFont="1" applyFill="1"/>
    <xf numFmtId="164" fontId="84" fillId="0" borderId="0" xfId="30" applyNumberFormat="1" applyFont="1" applyFill="1"/>
    <xf numFmtId="166" fontId="84" fillId="0" borderId="0" xfId="30" applyNumberFormat="1" applyFont="1" applyFill="1"/>
    <xf numFmtId="3" fontId="84" fillId="0" borderId="0" xfId="30" applyNumberFormat="1" applyFont="1" applyFill="1"/>
    <xf numFmtId="0" fontId="86" fillId="0" borderId="0" xfId="30" applyFont="1"/>
    <xf numFmtId="0" fontId="85" fillId="0" borderId="0" xfId="30" applyFont="1"/>
    <xf numFmtId="0" fontId="85" fillId="0" borderId="7" xfId="30" quotePrefix="1" applyFont="1" applyBorder="1" applyAlignment="1">
      <alignment horizontal="left"/>
    </xf>
    <xf numFmtId="0" fontId="85" fillId="0" borderId="0" xfId="32" applyFont="1"/>
    <xf numFmtId="0" fontId="85" fillId="0" borderId="7" xfId="31" applyFont="1" applyBorder="1"/>
    <xf numFmtId="0" fontId="94" fillId="0" borderId="0" xfId="30" applyFont="1"/>
    <xf numFmtId="0" fontId="93" fillId="0" borderId="0" xfId="30" applyFont="1"/>
    <xf numFmtId="0" fontId="93" fillId="0" borderId="7" xfId="30" quotePrefix="1" applyFont="1" applyBorder="1" applyAlignment="1">
      <alignment horizontal="left"/>
    </xf>
    <xf numFmtId="0" fontId="84" fillId="0" borderId="7" xfId="30" applyFont="1" applyFill="1" applyBorder="1" applyAlignment="1">
      <alignment horizontal="right"/>
    </xf>
    <xf numFmtId="166" fontId="84" fillId="0" borderId="0" xfId="30" applyNumberFormat="1" applyFont="1" applyFill="1" applyBorder="1"/>
    <xf numFmtId="0" fontId="93" fillId="0" borderId="0" xfId="32" applyFont="1"/>
    <xf numFmtId="166" fontId="77" fillId="0" borderId="0" xfId="30" applyNumberFormat="1" applyFont="1" applyFill="1" applyBorder="1"/>
    <xf numFmtId="0" fontId="93" fillId="0" borderId="7" xfId="31" applyFont="1" applyBorder="1"/>
    <xf numFmtId="166" fontId="77" fillId="0" borderId="7" xfId="30" applyNumberFormat="1" applyFont="1" applyFill="1" applyBorder="1"/>
    <xf numFmtId="166" fontId="84" fillId="0" borderId="7" xfId="30" applyNumberFormat="1" applyFont="1" applyFill="1" applyBorder="1"/>
    <xf numFmtId="0" fontId="77" fillId="0" borderId="0" xfId="31" applyFont="1"/>
    <xf numFmtId="0" fontId="77" fillId="0" borderId="0" xfId="31" applyFont="1" applyFill="1"/>
    <xf numFmtId="0" fontId="77" fillId="0" borderId="0" xfId="31" quotePrefix="1" applyFont="1" applyFill="1" applyBorder="1" applyAlignment="1">
      <alignment horizontal="right"/>
    </xf>
    <xf numFmtId="0" fontId="84" fillId="0" borderId="0" xfId="31" applyFont="1" applyFill="1" applyBorder="1"/>
    <xf numFmtId="0" fontId="77" fillId="0" borderId="0" xfId="31" quotePrefix="1" applyFont="1" applyFill="1" applyBorder="1" applyAlignment="1">
      <alignment horizontal="left"/>
    </xf>
    <xf numFmtId="0" fontId="77" fillId="0" borderId="0" xfId="31" applyFont="1" applyFill="1" applyBorder="1"/>
    <xf numFmtId="164" fontId="84" fillId="0" borderId="0" xfId="31" applyNumberFormat="1" applyFont="1" applyFill="1" applyBorder="1"/>
    <xf numFmtId="3" fontId="84" fillId="0" borderId="0" xfId="31" applyNumberFormat="1" applyFont="1" applyFill="1" applyBorder="1"/>
    <xf numFmtId="0" fontId="84" fillId="0" borderId="0" xfId="31" applyFont="1" applyBorder="1"/>
    <xf numFmtId="166" fontId="77" fillId="0" borderId="0" xfId="31" applyNumberFormat="1" applyFont="1" applyFill="1" applyBorder="1"/>
    <xf numFmtId="166" fontId="84" fillId="0" borderId="0" xfId="31" applyNumberFormat="1" applyFont="1" applyFill="1" applyBorder="1"/>
    <xf numFmtId="166" fontId="77" fillId="0" borderId="0" xfId="31" applyNumberFormat="1" applyFont="1" applyFill="1"/>
    <xf numFmtId="0" fontId="85" fillId="0" borderId="0" xfId="31" applyFont="1" applyBorder="1"/>
    <xf numFmtId="164" fontId="77" fillId="0" borderId="0" xfId="31" applyNumberFormat="1" applyFont="1" applyFill="1"/>
    <xf numFmtId="164" fontId="84" fillId="0" borderId="0" xfId="31" applyNumberFormat="1" applyFont="1" applyFill="1"/>
    <xf numFmtId="0" fontId="84" fillId="0" borderId="0" xfId="32" applyFont="1" applyBorder="1"/>
    <xf numFmtId="0" fontId="84" fillId="0" borderId="7" xfId="0" applyFont="1" applyFill="1" applyBorder="1" applyAlignment="1">
      <alignment horizontal="right" wrapText="1"/>
    </xf>
    <xf numFmtId="0" fontId="77" fillId="0" borderId="7" xfId="0" applyFont="1" applyFill="1" applyBorder="1" applyAlignment="1">
      <alignment horizontal="right" wrapText="1"/>
    </xf>
    <xf numFmtId="166" fontId="12" fillId="0" borderId="0" xfId="32" applyNumberFormat="1" applyFont="1" applyFill="1" applyAlignment="1">
      <alignment horizontal="right"/>
    </xf>
    <xf numFmtId="0" fontId="10" fillId="0" borderId="7" xfId="155" applyFont="1" applyFill="1" applyBorder="1" applyAlignment="1">
      <alignment wrapText="1"/>
    </xf>
    <xf numFmtId="0" fontId="12" fillId="0" borderId="7" xfId="23" applyFont="1" applyBorder="1"/>
    <xf numFmtId="0" fontId="10" fillId="0" borderId="0" xfId="23" quotePrefix="1" applyFont="1" applyBorder="1" applyAlignment="1">
      <alignment horizontal="left" indent="1"/>
    </xf>
    <xf numFmtId="0" fontId="35" fillId="0" borderId="7" xfId="23" applyFont="1" applyFill="1" applyBorder="1" applyAlignment="1">
      <alignment horizontal="left"/>
    </xf>
    <xf numFmtId="0" fontId="10" fillId="0" borderId="0" xfId="178" applyFont="1" applyFill="1" applyAlignment="1">
      <alignment horizontal="left" indent="1"/>
    </xf>
    <xf numFmtId="166" fontId="37" fillId="0" borderId="0" xfId="178" applyNumberFormat="1" applyFont="1" applyFill="1"/>
    <xf numFmtId="0" fontId="10" fillId="0" borderId="0" xfId="178" applyFont="1" applyFill="1" applyAlignment="1">
      <alignment horizontal="left" wrapText="1" indent="1"/>
    </xf>
    <xf numFmtId="0" fontId="10" fillId="0" borderId="7" xfId="23" applyFont="1" applyBorder="1" applyAlignment="1">
      <alignment wrapText="1"/>
    </xf>
    <xf numFmtId="0" fontId="12" fillId="0" borderId="0" xfId="155" applyFont="1" applyFill="1" applyAlignment="1">
      <alignment horizontal="left"/>
    </xf>
    <xf numFmtId="166" fontId="10" fillId="0" borderId="7" xfId="156" applyNumberFormat="1" applyFont="1" applyFill="1" applyBorder="1" applyAlignment="1">
      <alignment wrapText="1"/>
    </xf>
    <xf numFmtId="166" fontId="12" fillId="0" borderId="12" xfId="156" applyNumberFormat="1" applyFont="1" applyFill="1" applyBorder="1"/>
    <xf numFmtId="166" fontId="10" fillId="0" borderId="12" xfId="156" applyNumberFormat="1" applyFont="1" applyFill="1" applyBorder="1" applyAlignment="1">
      <alignment wrapText="1"/>
    </xf>
    <xf numFmtId="166" fontId="10" fillId="0" borderId="12" xfId="156" applyNumberFormat="1" applyFont="1" applyFill="1" applyBorder="1"/>
    <xf numFmtId="0" fontId="10" fillId="0" borderId="8" xfId="23" applyFont="1" applyBorder="1" applyAlignment="1">
      <alignment horizontal="left"/>
    </xf>
    <xf numFmtId="0" fontId="85" fillId="0" borderId="0" xfId="157" applyFont="1" applyFill="1" applyBorder="1"/>
    <xf numFmtId="165" fontId="77" fillId="0" borderId="0" xfId="157" applyNumberFormat="1" applyFont="1" applyFill="1" applyBorder="1" applyAlignment="1">
      <alignment wrapText="1"/>
    </xf>
    <xf numFmtId="0" fontId="7" fillId="0" borderId="0" xfId="0" applyFont="1" applyFill="1" applyAlignment="1">
      <alignment horizontal="right"/>
    </xf>
    <xf numFmtId="0" fontId="84" fillId="0" borderId="0" xfId="30" applyFont="1" applyBorder="1"/>
    <xf numFmtId="164" fontId="77" fillId="0" borderId="0" xfId="32" applyNumberFormat="1" applyFont="1" applyFill="1" applyBorder="1"/>
    <xf numFmtId="0" fontId="85" fillId="0" borderId="0" xfId="31" applyFont="1" applyFill="1" applyBorder="1"/>
    <xf numFmtId="0" fontId="84" fillId="0" borderId="0" xfId="32" applyFont="1" applyFill="1" applyBorder="1"/>
    <xf numFmtId="0" fontId="77" fillId="0" borderId="0" xfId="30" applyFont="1" applyFill="1" applyBorder="1" applyAlignment="1">
      <alignment horizontal="right"/>
    </xf>
    <xf numFmtId="166" fontId="84" fillId="0" borderId="0" xfId="32" applyNumberFormat="1" applyFont="1" applyFill="1" applyBorder="1" applyAlignment="1">
      <alignment horizontal="right"/>
    </xf>
    <xf numFmtId="0" fontId="84" fillId="0" borderId="0" xfId="30" applyFont="1" applyFill="1" applyBorder="1" applyAlignment="1">
      <alignment horizontal="right"/>
    </xf>
    <xf numFmtId="3" fontId="84" fillId="0" borderId="0" xfId="31" applyNumberFormat="1" applyFont="1" applyFill="1" applyBorder="1" applyAlignment="1">
      <alignment horizontal="right"/>
    </xf>
    <xf numFmtId="14" fontId="77" fillId="0" borderId="0" xfId="31" quotePrefix="1" applyNumberFormat="1" applyFont="1" applyFill="1" applyBorder="1" applyAlignment="1">
      <alignment horizontal="right"/>
    </xf>
    <xf numFmtId="166" fontId="77" fillId="0" borderId="0" xfId="0" applyNumberFormat="1" applyFont="1" applyFill="1" applyBorder="1"/>
    <xf numFmtId="6" fontId="77" fillId="0" borderId="0" xfId="31" quotePrefix="1" applyNumberFormat="1" applyFont="1" applyFill="1" applyBorder="1" applyAlignment="1">
      <alignment horizontal="right"/>
    </xf>
    <xf numFmtId="164" fontId="77" fillId="0" borderId="0" xfId="31" applyNumberFormat="1" applyFont="1" applyFill="1" applyBorder="1"/>
    <xf numFmtId="0" fontId="84" fillId="0" borderId="0" xfId="33" applyFont="1" applyFill="1" applyBorder="1" applyAlignment="1">
      <alignment horizontal="left" vertical="top" wrapText="1"/>
    </xf>
    <xf numFmtId="0" fontId="10" fillId="0" borderId="0" xfId="0" applyFont="1" applyFill="1" applyAlignment="1">
      <alignment vertical="top" wrapText="1"/>
    </xf>
    <xf numFmtId="0" fontId="10" fillId="0" borderId="0" xfId="0" applyFont="1" applyAlignment="1">
      <alignment wrapText="1"/>
    </xf>
    <xf numFmtId="0" fontId="12" fillId="0" borderId="7" xfId="0" applyFont="1" applyBorder="1"/>
    <xf numFmtId="0" fontId="10" fillId="0" borderId="0" xfId="32" applyFont="1" applyBorder="1"/>
    <xf numFmtId="0" fontId="10" fillId="0" borderId="0" xfId="30" applyFont="1" applyBorder="1"/>
    <xf numFmtId="0" fontId="87" fillId="0" borderId="0" xfId="0" applyFont="1" applyBorder="1"/>
    <xf numFmtId="0" fontId="77" fillId="0" borderId="0" xfId="0" quotePrefix="1" applyFont="1" applyFill="1" applyBorder="1" applyAlignment="1">
      <alignment horizontal="right"/>
    </xf>
    <xf numFmtId="3" fontId="84" fillId="0" borderId="0" xfId="157" applyNumberFormat="1" applyFont="1" applyFill="1" applyAlignment="1"/>
    <xf numFmtId="3" fontId="84" fillId="0" borderId="0" xfId="31" applyNumberFormat="1" applyFont="1" applyFill="1" applyAlignment="1">
      <alignment horizontal="right"/>
    </xf>
    <xf numFmtId="14" fontId="77" fillId="0" borderId="7" xfId="31" quotePrefix="1" applyNumberFormat="1" applyFont="1" applyFill="1" applyBorder="1" applyAlignment="1">
      <alignment horizontal="right"/>
    </xf>
    <xf numFmtId="0" fontId="77" fillId="0" borderId="0" xfId="31" quotePrefix="1" applyFont="1" applyAlignment="1">
      <alignment horizontal="left"/>
    </xf>
    <xf numFmtId="0" fontId="77" fillId="0" borderId="0" xfId="31" quotePrefix="1" applyFont="1" applyFill="1" applyAlignment="1">
      <alignment horizontal="left"/>
    </xf>
    <xf numFmtId="166" fontId="77" fillId="0" borderId="0" xfId="0" applyNumberFormat="1" applyFont="1" applyFill="1"/>
    <xf numFmtId="166" fontId="86" fillId="0" borderId="0" xfId="32" applyNumberFormat="1" applyFont="1" applyFill="1"/>
    <xf numFmtId="166" fontId="77" fillId="0" borderId="7" xfId="0" applyNumberFormat="1" applyFont="1" applyFill="1" applyBorder="1"/>
    <xf numFmtId="166" fontId="86" fillId="0" borderId="7" xfId="31" applyNumberFormat="1" applyFont="1" applyFill="1" applyBorder="1"/>
    <xf numFmtId="164" fontId="84" fillId="0" borderId="7" xfId="31" applyNumberFormat="1" applyFont="1" applyFill="1" applyBorder="1"/>
    <xf numFmtId="166" fontId="94" fillId="0" borderId="0" xfId="30" applyNumberFormat="1" applyFont="1" applyFill="1"/>
    <xf numFmtId="166" fontId="86" fillId="0" borderId="0" xfId="30" applyNumberFormat="1" applyFont="1" applyFill="1"/>
    <xf numFmtId="166" fontId="93" fillId="0" borderId="0" xfId="30" applyNumberFormat="1" applyFont="1" applyFill="1"/>
    <xf numFmtId="166" fontId="86" fillId="0" borderId="0" xfId="31" applyNumberFormat="1" applyFont="1" applyFill="1"/>
    <xf numFmtId="166" fontId="85" fillId="0" borderId="0" xfId="31" applyNumberFormat="1" applyFont="1" applyFill="1"/>
    <xf numFmtId="166" fontId="84" fillId="0" borderId="0" xfId="31" applyNumberFormat="1" applyFont="1" applyFill="1"/>
    <xf numFmtId="0" fontId="86" fillId="0" borderId="0" xfId="31" applyFont="1" applyFill="1"/>
    <xf numFmtId="166" fontId="94" fillId="0" borderId="0" xfId="32" applyNumberFormat="1" applyFont="1" applyFill="1"/>
    <xf numFmtId="166" fontId="84" fillId="0" borderId="0" xfId="0" applyNumberFormat="1" applyFont="1" applyFill="1"/>
    <xf numFmtId="166" fontId="94" fillId="0" borderId="0" xfId="31" applyNumberFormat="1" applyFont="1" applyFill="1" applyBorder="1"/>
    <xf numFmtId="166" fontId="94" fillId="0" borderId="7" xfId="31" applyNumberFormat="1" applyFont="1" applyFill="1" applyBorder="1"/>
    <xf numFmtId="166" fontId="84" fillId="0" borderId="7" xfId="0" applyNumberFormat="1" applyFont="1" applyFill="1" applyBorder="1"/>
    <xf numFmtId="6" fontId="77" fillId="0" borderId="7" xfId="31" quotePrefix="1" applyNumberFormat="1" applyFont="1" applyFill="1" applyBorder="1" applyAlignment="1">
      <alignment horizontal="right"/>
    </xf>
    <xf numFmtId="0" fontId="84" fillId="0" borderId="0" xfId="32" applyFont="1" applyFill="1"/>
    <xf numFmtId="164" fontId="86" fillId="0" borderId="0" xfId="32" applyNumberFormat="1" applyFont="1" applyFill="1"/>
    <xf numFmtId="164" fontId="85" fillId="0" borderId="0" xfId="32" applyNumberFormat="1" applyFont="1" applyFill="1"/>
    <xf numFmtId="0" fontId="84" fillId="0" borderId="7" xfId="31" applyFont="1" applyFill="1" applyBorder="1"/>
    <xf numFmtId="164" fontId="86" fillId="0" borderId="7" xfId="31" applyNumberFormat="1" applyFont="1" applyFill="1" applyBorder="1"/>
    <xf numFmtId="164" fontId="85" fillId="0" borderId="7" xfId="31" applyNumberFormat="1" applyFont="1" applyFill="1" applyBorder="1"/>
    <xf numFmtId="164" fontId="77" fillId="0" borderId="7" xfId="31" applyNumberFormat="1" applyFont="1" applyFill="1" applyBorder="1"/>
    <xf numFmtId="3" fontId="84" fillId="0" borderId="0" xfId="157" applyNumberFormat="1" applyFont="1" applyFill="1" applyAlignment="1">
      <alignment horizontal="left" vertical="center" wrapText="1"/>
    </xf>
    <xf numFmtId="164" fontId="84" fillId="0" borderId="0" xfId="157" applyNumberFormat="1" applyFont="1" applyFill="1" applyBorder="1" applyAlignment="1">
      <alignment vertical="center"/>
    </xf>
    <xf numFmtId="165" fontId="84" fillId="0" borderId="0" xfId="157" applyNumberFormat="1" applyFont="1" applyFill="1" applyBorder="1" applyAlignment="1">
      <alignment horizontal="left" vertical="center" wrapText="1"/>
    </xf>
    <xf numFmtId="164" fontId="84" fillId="0" borderId="0" xfId="157" applyNumberFormat="1" applyFont="1" applyFill="1" applyAlignment="1">
      <alignment vertical="center"/>
    </xf>
    <xf numFmtId="165" fontId="84" fillId="0" borderId="0" xfId="157" applyNumberFormat="1" applyFont="1" applyFill="1" applyAlignment="1">
      <alignment vertical="center" wrapText="1"/>
    </xf>
    <xf numFmtId="164" fontId="84" fillId="0" borderId="0" xfId="160" applyNumberFormat="1" applyFont="1" applyFill="1" applyBorder="1" applyAlignment="1">
      <alignment vertical="center"/>
    </xf>
    <xf numFmtId="0" fontId="10" fillId="0" borderId="0" xfId="31" applyFont="1" applyFill="1" applyAlignment="1">
      <alignment horizontal="center"/>
    </xf>
    <xf numFmtId="0" fontId="9" fillId="0" borderId="0" xfId="31" applyFont="1" applyAlignment="1">
      <alignment horizontal="center"/>
    </xf>
    <xf numFmtId="0" fontId="7" fillId="0" borderId="0" xfId="31" applyFont="1" applyFill="1" applyAlignment="1">
      <alignment horizontal="center"/>
    </xf>
    <xf numFmtId="0" fontId="9" fillId="0" borderId="0" xfId="31" applyFont="1" applyFill="1" applyAlignment="1">
      <alignment horizontal="center"/>
    </xf>
    <xf numFmtId="0" fontId="10" fillId="0" borderId="0" xfId="157" applyFont="1" applyFill="1" applyAlignment="1">
      <alignment horizontal="center"/>
    </xf>
    <xf numFmtId="0" fontId="10" fillId="0" borderId="0" xfId="31" applyFont="1" applyBorder="1" applyAlignment="1">
      <alignment horizontal="center"/>
    </xf>
    <xf numFmtId="0" fontId="10" fillId="0" borderId="0" xfId="31" applyFont="1" applyFill="1" applyBorder="1" applyAlignment="1">
      <alignment horizontal="center"/>
    </xf>
    <xf numFmtId="0" fontId="12" fillId="0" borderId="0" xfId="31" applyFont="1" applyAlignment="1">
      <alignment horizontal="center"/>
    </xf>
    <xf numFmtId="0" fontId="12" fillId="0" borderId="0" xfId="31" applyFont="1" applyFill="1" applyAlignment="1">
      <alignment horizontal="center"/>
    </xf>
    <xf numFmtId="166" fontId="12" fillId="0" borderId="0" xfId="32" applyNumberFormat="1" applyFont="1" applyFill="1" applyAlignment="1">
      <alignment horizontal="center"/>
    </xf>
    <xf numFmtId="166" fontId="10" fillId="0" borderId="0" xfId="32" applyNumberFormat="1" applyFont="1" applyFill="1" applyAlignment="1">
      <alignment horizontal="center"/>
    </xf>
    <xf numFmtId="166" fontId="12" fillId="0" borderId="7" xfId="31" applyNumberFormat="1" applyFont="1" applyFill="1" applyBorder="1" applyAlignment="1">
      <alignment horizontal="center"/>
    </xf>
    <xf numFmtId="166" fontId="10" fillId="0" borderId="7" xfId="31" applyNumberFormat="1" applyFont="1" applyFill="1" applyBorder="1" applyAlignment="1">
      <alignment horizontal="center"/>
    </xf>
    <xf numFmtId="166" fontId="12" fillId="0" borderId="0" xfId="30" applyNumberFormat="1" applyFont="1" applyAlignment="1">
      <alignment horizontal="center"/>
    </xf>
    <xf numFmtId="166" fontId="10" fillId="0" borderId="0" xfId="30" applyNumberFormat="1" applyFont="1" applyFill="1" applyAlignment="1">
      <alignment horizontal="center"/>
    </xf>
    <xf numFmtId="166" fontId="12" fillId="0" borderId="0" xfId="32" applyNumberFormat="1" applyFont="1" applyAlignment="1">
      <alignment horizontal="center"/>
    </xf>
    <xf numFmtId="166" fontId="12" fillId="0" borderId="7" xfId="31" applyNumberFormat="1" applyFont="1" applyBorder="1" applyAlignment="1">
      <alignment horizontal="center"/>
    </xf>
    <xf numFmtId="0" fontId="37" fillId="0" borderId="0" xfId="31" applyFont="1" applyAlignment="1">
      <alignment horizontal="center"/>
    </xf>
    <xf numFmtId="0" fontId="35" fillId="0" borderId="0" xfId="31" applyFont="1" applyFill="1" applyAlignment="1">
      <alignment horizontal="center"/>
    </xf>
    <xf numFmtId="166" fontId="12" fillId="0" borderId="7" xfId="32" applyNumberFormat="1" applyFont="1" applyBorder="1" applyAlignment="1">
      <alignment horizontal="center"/>
    </xf>
    <xf numFmtId="166" fontId="10" fillId="0" borderId="7" xfId="32" applyNumberFormat="1" applyFont="1" applyFill="1" applyBorder="1" applyAlignment="1">
      <alignment horizontal="center"/>
    </xf>
    <xf numFmtId="166" fontId="12" fillId="0" borderId="0" xfId="31" applyNumberFormat="1" applyFont="1" applyFill="1" applyBorder="1" applyAlignment="1">
      <alignment horizontal="center"/>
    </xf>
    <xf numFmtId="166" fontId="10" fillId="0" borderId="0" xfId="31" applyNumberFormat="1" applyFont="1" applyFill="1" applyBorder="1" applyAlignment="1">
      <alignment horizontal="center"/>
    </xf>
    <xf numFmtId="0" fontId="12" fillId="0" borderId="0" xfId="31" applyFont="1" applyBorder="1" applyAlignment="1">
      <alignment horizontal="center"/>
    </xf>
    <xf numFmtId="166" fontId="12" fillId="0" borderId="0" xfId="31" quotePrefix="1" applyNumberFormat="1" applyFont="1" applyAlignment="1">
      <alignment horizontal="center"/>
    </xf>
    <xf numFmtId="166" fontId="10" fillId="0" borderId="0" xfId="31" quotePrefix="1" applyNumberFormat="1" applyFont="1" applyFill="1" applyAlignment="1">
      <alignment horizontal="center"/>
    </xf>
    <xf numFmtId="166" fontId="12" fillId="0" borderId="0" xfId="32" applyNumberFormat="1" applyFont="1" applyBorder="1" applyAlignment="1">
      <alignment horizontal="center"/>
    </xf>
    <xf numFmtId="166" fontId="10" fillId="0" borderId="0" xfId="32" applyNumberFormat="1" applyFont="1" applyFill="1" applyBorder="1" applyAlignment="1">
      <alignment horizontal="center"/>
    </xf>
    <xf numFmtId="166" fontId="12" fillId="0" borderId="0" xfId="30" applyNumberFormat="1" applyFont="1" applyBorder="1" applyAlignment="1">
      <alignment horizontal="center"/>
    </xf>
    <xf numFmtId="166" fontId="10" fillId="0" borderId="0" xfId="30" applyNumberFormat="1" applyFont="1" applyFill="1" applyBorder="1" applyAlignment="1">
      <alignment horizontal="center"/>
    </xf>
    <xf numFmtId="0" fontId="35" fillId="0" borderId="0" xfId="31" applyFont="1" applyAlignment="1">
      <alignment horizontal="center"/>
    </xf>
    <xf numFmtId="0" fontId="12" fillId="50" borderId="9" xfId="23" applyFont="1" applyFill="1" applyBorder="1" applyAlignment="1">
      <alignment horizontal="center"/>
    </xf>
    <xf numFmtId="0" fontId="12" fillId="50" borderId="29" xfId="23" applyFont="1" applyFill="1" applyBorder="1" applyAlignment="1">
      <alignment horizontal="center"/>
    </xf>
    <xf numFmtId="164" fontId="10" fillId="49" borderId="31" xfId="23" applyNumberFormat="1" applyFont="1" applyFill="1" applyBorder="1" applyAlignment="1">
      <alignment horizontal="left" vertical="top" wrapText="1"/>
    </xf>
    <xf numFmtId="0" fontId="10" fillId="50" borderId="11" xfId="26" quotePrefix="1" applyFont="1" applyFill="1" applyBorder="1" applyAlignment="1" applyProtection="1">
      <alignment horizontal="center"/>
    </xf>
    <xf numFmtId="0" fontId="10" fillId="50" borderId="7" xfId="26" quotePrefix="1" applyFont="1" applyFill="1" applyBorder="1" applyAlignment="1" applyProtection="1">
      <alignment horizontal="center"/>
    </xf>
    <xf numFmtId="0" fontId="10" fillId="50" borderId="13" xfId="26" quotePrefix="1" applyFont="1" applyFill="1" applyBorder="1" applyAlignment="1" applyProtection="1">
      <alignment horizontal="center"/>
    </xf>
    <xf numFmtId="0" fontId="10" fillId="51" borderId="28" xfId="0" applyFont="1" applyFill="1" applyBorder="1" applyAlignment="1">
      <alignment horizontal="center"/>
    </xf>
    <xf numFmtId="0" fontId="10" fillId="51" borderId="9" xfId="0" applyFont="1" applyFill="1" applyBorder="1" applyAlignment="1">
      <alignment horizontal="center"/>
    </xf>
    <xf numFmtId="0" fontId="10" fillId="51" borderId="29" xfId="0" applyFont="1" applyFill="1" applyBorder="1" applyAlignment="1">
      <alignment horizontal="center"/>
    </xf>
    <xf numFmtId="0" fontId="10" fillId="51" borderId="10" xfId="0" applyFont="1" applyFill="1" applyBorder="1" applyAlignment="1">
      <alignment horizontal="left"/>
    </xf>
    <xf numFmtId="0" fontId="10" fillId="51" borderId="0" xfId="0" applyFont="1" applyFill="1" applyBorder="1" applyAlignment="1">
      <alignment horizontal="left"/>
    </xf>
    <xf numFmtId="0" fontId="10" fillId="51" borderId="14" xfId="0" applyFont="1" applyFill="1" applyBorder="1" applyAlignment="1">
      <alignment horizontal="left"/>
    </xf>
    <xf numFmtId="0" fontId="10" fillId="51" borderId="10" xfId="0" applyFont="1" applyFill="1" applyBorder="1" applyAlignment="1">
      <alignment horizontal="left" vertical="top"/>
    </xf>
    <xf numFmtId="0" fontId="10" fillId="51" borderId="0" xfId="0" applyFont="1" applyFill="1" applyBorder="1" applyAlignment="1">
      <alignment horizontal="left" vertical="top"/>
    </xf>
    <xf numFmtId="0" fontId="10" fillId="51" borderId="14" xfId="0" applyFont="1" applyFill="1" applyBorder="1" applyAlignment="1">
      <alignment horizontal="left" vertical="top"/>
    </xf>
    <xf numFmtId="0" fontId="10" fillId="51" borderId="11" xfId="0" applyFont="1" applyFill="1" applyBorder="1" applyAlignment="1">
      <alignment horizontal="left" vertical="top"/>
    </xf>
    <xf numFmtId="0" fontId="10" fillId="51" borderId="7" xfId="0" applyFont="1" applyFill="1" applyBorder="1" applyAlignment="1">
      <alignment horizontal="left" vertical="top"/>
    </xf>
    <xf numFmtId="0" fontId="10" fillId="51" borderId="13" xfId="0" applyFont="1" applyFill="1" applyBorder="1" applyAlignment="1">
      <alignment horizontal="left" vertical="top"/>
    </xf>
    <xf numFmtId="0" fontId="10" fillId="51" borderId="10" xfId="0" applyFont="1" applyFill="1" applyBorder="1" applyAlignment="1">
      <alignment horizontal="left" vertical="top" wrapText="1"/>
    </xf>
    <xf numFmtId="0" fontId="10" fillId="51" borderId="0" xfId="0" applyFont="1" applyFill="1" applyBorder="1" applyAlignment="1">
      <alignment horizontal="left" vertical="top" wrapText="1"/>
    </xf>
    <xf numFmtId="0" fontId="10" fillId="51" borderId="14" xfId="0" applyFont="1" applyFill="1" applyBorder="1" applyAlignment="1">
      <alignment horizontal="left" vertical="top" wrapText="1"/>
    </xf>
    <xf numFmtId="0" fontId="10" fillId="0" borderId="31" xfId="23" applyFont="1" applyBorder="1" applyAlignment="1">
      <alignment horizontal="left" vertical="top" wrapText="1"/>
    </xf>
    <xf numFmtId="166" fontId="10" fillId="0" borderId="31" xfId="23" applyNumberFormat="1" applyFont="1" applyBorder="1" applyAlignment="1">
      <alignment horizontal="left" vertical="top" wrapText="1"/>
    </xf>
    <xf numFmtId="166" fontId="10" fillId="0" borderId="31" xfId="178" applyNumberFormat="1" applyBorder="1" applyAlignment="1">
      <alignment horizontal="left" vertical="top" wrapText="1"/>
    </xf>
    <xf numFmtId="0" fontId="10" fillId="0" borderId="0" xfId="34" applyFont="1" applyFill="1" applyAlignment="1">
      <alignment horizontal="left" wrapText="1"/>
    </xf>
    <xf numFmtId="0" fontId="77" fillId="0" borderId="7" xfId="30" applyFont="1" applyFill="1" applyBorder="1" applyAlignment="1">
      <alignment horizontal="center" wrapText="1"/>
    </xf>
    <xf numFmtId="0" fontId="77" fillId="0" borderId="13" xfId="30" applyFont="1" applyFill="1" applyBorder="1" applyAlignment="1">
      <alignment horizontal="center" wrapText="1"/>
    </xf>
    <xf numFmtId="164" fontId="84" fillId="0" borderId="0" xfId="32" applyNumberFormat="1" applyFont="1" applyFill="1" applyAlignment="1">
      <alignment horizontal="center"/>
    </xf>
    <xf numFmtId="164" fontId="84" fillId="0" borderId="14" xfId="32" applyNumberFormat="1" applyFont="1" applyFill="1" applyBorder="1" applyAlignment="1">
      <alignment horizontal="center"/>
    </xf>
    <xf numFmtId="164" fontId="84" fillId="0" borderId="7" xfId="32" applyNumberFormat="1" applyFont="1" applyFill="1" applyBorder="1" applyAlignment="1">
      <alignment horizontal="center"/>
    </xf>
    <xf numFmtId="164" fontId="84" fillId="0" borderId="13" xfId="32" applyNumberFormat="1" applyFont="1" applyFill="1" applyBorder="1" applyAlignment="1">
      <alignment horizontal="center"/>
    </xf>
    <xf numFmtId="164" fontId="84" fillId="0" borderId="9" xfId="30" applyNumberFormat="1" applyFont="1" applyFill="1" applyBorder="1" applyAlignment="1">
      <alignment horizontal="center"/>
    </xf>
    <xf numFmtId="164" fontId="84" fillId="0" borderId="29" xfId="30" applyNumberFormat="1" applyFont="1" applyFill="1" applyBorder="1" applyAlignment="1">
      <alignment horizontal="center"/>
    </xf>
    <xf numFmtId="164" fontId="77" fillId="0" borderId="0" xfId="32" applyNumberFormat="1" applyFont="1" applyFill="1" applyBorder="1" applyAlignment="1">
      <alignment horizontal="center"/>
    </xf>
    <xf numFmtId="164" fontId="77" fillId="0" borderId="14" xfId="32" applyNumberFormat="1" applyFont="1" applyFill="1" applyBorder="1" applyAlignment="1">
      <alignment horizontal="center"/>
    </xf>
    <xf numFmtId="164" fontId="84" fillId="0" borderId="0" xfId="32" applyNumberFormat="1" applyFont="1" applyFill="1" applyBorder="1" applyAlignment="1">
      <alignment horizontal="center"/>
    </xf>
    <xf numFmtId="166" fontId="84" fillId="0" borderId="10" xfId="32" applyNumberFormat="1" applyFont="1" applyFill="1" applyBorder="1" applyAlignment="1">
      <alignment horizontal="center"/>
    </xf>
    <xf numFmtId="166" fontId="84" fillId="0" borderId="0" xfId="32" applyNumberFormat="1" applyFont="1" applyFill="1" applyBorder="1" applyAlignment="1">
      <alignment horizontal="center"/>
    </xf>
    <xf numFmtId="0" fontId="77" fillId="0" borderId="0" xfId="30" quotePrefix="1" applyFont="1" applyFill="1" applyBorder="1" applyAlignment="1">
      <alignment horizontal="center"/>
    </xf>
    <xf numFmtId="0" fontId="77" fillId="0" borderId="14" xfId="30" quotePrefix="1" applyFont="1" applyFill="1" applyBorder="1" applyAlignment="1">
      <alignment horizontal="center"/>
    </xf>
    <xf numFmtId="0" fontId="77" fillId="0" borderId="10" xfId="30" quotePrefix="1" applyFont="1" applyFill="1" applyBorder="1" applyAlignment="1">
      <alignment horizontal="center"/>
    </xf>
    <xf numFmtId="164" fontId="77" fillId="0" borderId="9" xfId="30" applyNumberFormat="1" applyFont="1" applyFill="1" applyBorder="1" applyAlignment="1">
      <alignment horizontal="center"/>
    </xf>
    <xf numFmtId="164" fontId="77" fillId="0" borderId="29" xfId="30" applyNumberFormat="1" applyFont="1" applyFill="1" applyBorder="1" applyAlignment="1">
      <alignment horizontal="center"/>
    </xf>
    <xf numFmtId="0" fontId="77" fillId="0" borderId="11" xfId="30" applyFont="1" applyFill="1" applyBorder="1" applyAlignment="1">
      <alignment horizontal="center" wrapText="1"/>
    </xf>
    <xf numFmtId="164" fontId="77" fillId="0" borderId="7" xfId="32" applyNumberFormat="1" applyFont="1" applyFill="1" applyBorder="1" applyAlignment="1">
      <alignment horizontal="center"/>
    </xf>
    <xf numFmtId="164" fontId="77" fillId="0" borderId="13" xfId="32" applyNumberFormat="1" applyFont="1" applyFill="1" applyBorder="1" applyAlignment="1">
      <alignment horizontal="center"/>
    </xf>
    <xf numFmtId="0" fontId="77" fillId="0" borderId="0" xfId="0" applyFont="1" applyBorder="1" applyAlignment="1">
      <alignment horizontal="left"/>
    </xf>
    <xf numFmtId="0" fontId="77" fillId="0" borderId="7" xfId="0" applyFont="1" applyBorder="1" applyAlignment="1">
      <alignment horizontal="left"/>
    </xf>
    <xf numFmtId="0" fontId="77" fillId="0" borderId="7" xfId="0" applyFont="1" applyFill="1" applyBorder="1" applyAlignment="1">
      <alignment horizontal="center" wrapText="1"/>
    </xf>
    <xf numFmtId="0" fontId="77" fillId="0" borderId="0" xfId="0" applyFont="1" applyFill="1" applyBorder="1" applyAlignment="1">
      <alignment horizontal="right" wrapText="1"/>
    </xf>
    <xf numFmtId="0" fontId="77" fillId="0" borderId="7" xfId="0" applyFont="1" applyFill="1" applyBorder="1" applyAlignment="1">
      <alignment horizontal="right" wrapText="1"/>
    </xf>
    <xf numFmtId="0" fontId="84" fillId="0" borderId="0" xfId="0" applyFont="1" applyBorder="1" applyAlignment="1">
      <alignment horizontal="left"/>
    </xf>
    <xf numFmtId="0" fontId="84" fillId="0" borderId="7" xfId="0" applyFont="1" applyBorder="1" applyAlignment="1">
      <alignment horizontal="left"/>
    </xf>
    <xf numFmtId="0" fontId="84" fillId="0" borderId="7" xfId="0" applyFont="1" applyFill="1" applyBorder="1" applyAlignment="1">
      <alignment horizontal="center" wrapText="1"/>
    </xf>
    <xf numFmtId="0" fontId="84" fillId="0" borderId="0" xfId="0" applyFont="1" applyFill="1" applyBorder="1" applyAlignment="1">
      <alignment horizontal="right" wrapText="1"/>
    </xf>
    <xf numFmtId="0" fontId="84" fillId="0" borderId="7" xfId="0" applyFont="1" applyFill="1" applyBorder="1" applyAlignment="1">
      <alignment horizontal="right" wrapText="1"/>
    </xf>
    <xf numFmtId="0" fontId="84" fillId="0" borderId="0" xfId="33" applyFont="1" applyFill="1" applyBorder="1" applyAlignment="1">
      <alignment horizontal="left" vertical="top" wrapText="1"/>
    </xf>
    <xf numFmtId="0" fontId="84" fillId="0" borderId="0" xfId="0" applyFont="1" applyAlignment="1">
      <alignment horizontal="left" vertical="top" wrapText="1"/>
    </xf>
    <xf numFmtId="0" fontId="10" fillId="0" borderId="0" xfId="33" applyFont="1" applyFill="1" applyBorder="1" applyAlignment="1">
      <alignment horizontal="left" vertical="top" wrapText="1"/>
    </xf>
    <xf numFmtId="0" fontId="10" fillId="0" borderId="0" xfId="0" applyFont="1" applyFill="1" applyAlignment="1">
      <alignment horizontal="left" vertical="top" wrapText="1"/>
    </xf>
    <xf numFmtId="0" fontId="10" fillId="0" borderId="0" xfId="30" applyFont="1" applyFill="1" applyAlignment="1">
      <alignment horizontal="left" wrapText="1"/>
    </xf>
    <xf numFmtId="0" fontId="10" fillId="0" borderId="0" xfId="0" applyFont="1" applyFill="1" applyAlignment="1">
      <alignment vertical="top" wrapText="1"/>
    </xf>
    <xf numFmtId="0" fontId="10" fillId="0" borderId="0" xfId="0" applyFont="1" applyAlignment="1">
      <alignment wrapText="1"/>
    </xf>
    <xf numFmtId="0" fontId="10" fillId="0" borderId="0" xfId="40" applyFont="1" applyFill="1" applyAlignment="1">
      <alignment horizontal="left" vertical="top" wrapText="1"/>
    </xf>
  </cellXfs>
  <cellStyles count="188">
    <cellStyle name="20 % - Aksentti1" xfId="1" builtinId="30" customBuiltin="1"/>
    <cellStyle name="20 % - Aksentti1 2" xfId="88" xr:uid="{00000000-0005-0000-0000-000001000000}"/>
    <cellStyle name="20 % - Aksentti1 3" xfId="133" xr:uid="{00000000-0005-0000-0000-000002000000}"/>
    <cellStyle name="20 % - Aksentti1 3 2" xfId="162" xr:uid="{00000000-0005-0000-0000-000003000000}"/>
    <cellStyle name="20 % - Aksentti2" xfId="2" builtinId="34" customBuiltin="1"/>
    <cellStyle name="20 % - Aksentti2 2" xfId="89" xr:uid="{00000000-0005-0000-0000-000005000000}"/>
    <cellStyle name="20 % - Aksentti2 3" xfId="135" xr:uid="{00000000-0005-0000-0000-000006000000}"/>
    <cellStyle name="20 % - Aksentti2 3 2" xfId="164" xr:uid="{00000000-0005-0000-0000-000007000000}"/>
    <cellStyle name="20 % - Aksentti3" xfId="3" builtinId="38" customBuiltin="1"/>
    <cellStyle name="20 % - Aksentti3 2" xfId="90" xr:uid="{00000000-0005-0000-0000-000009000000}"/>
    <cellStyle name="20 % - Aksentti3 3" xfId="137" xr:uid="{00000000-0005-0000-0000-00000A000000}"/>
    <cellStyle name="20 % - Aksentti3 3 2" xfId="166" xr:uid="{00000000-0005-0000-0000-00000B000000}"/>
    <cellStyle name="20 % - Aksentti4" xfId="4" builtinId="42" customBuiltin="1"/>
    <cellStyle name="20 % - Aksentti4 2" xfId="91" xr:uid="{00000000-0005-0000-0000-00000D000000}"/>
    <cellStyle name="20 % - Aksentti4 3" xfId="139" xr:uid="{00000000-0005-0000-0000-00000E000000}"/>
    <cellStyle name="20 % - Aksentti4 3 2" xfId="168" xr:uid="{00000000-0005-0000-0000-00000F000000}"/>
    <cellStyle name="20 % - Aksentti5" xfId="5" builtinId="46" customBuiltin="1"/>
    <cellStyle name="20 % - Aksentti5 2" xfId="92" xr:uid="{00000000-0005-0000-0000-000011000000}"/>
    <cellStyle name="20 % - Aksentti5 3" xfId="141" xr:uid="{00000000-0005-0000-0000-000012000000}"/>
    <cellStyle name="20 % - Aksentti5 3 2" xfId="170" xr:uid="{00000000-0005-0000-0000-000013000000}"/>
    <cellStyle name="20 % - Aksentti6" xfId="6" builtinId="50" customBuiltin="1"/>
    <cellStyle name="20 % - Aksentti6 2" xfId="93" xr:uid="{00000000-0005-0000-0000-000015000000}"/>
    <cellStyle name="20 % - Aksentti6 3" xfId="143" xr:uid="{00000000-0005-0000-0000-000016000000}"/>
    <cellStyle name="20 % - Aksentti6 3 2" xfId="172" xr:uid="{00000000-0005-0000-0000-000017000000}"/>
    <cellStyle name="40 % - Aksentti1" xfId="7" builtinId="31" customBuiltin="1"/>
    <cellStyle name="40 % - Aksentti1 2" xfId="94" xr:uid="{00000000-0005-0000-0000-000019000000}"/>
    <cellStyle name="40 % - Aksentti1 3" xfId="134" xr:uid="{00000000-0005-0000-0000-00001A000000}"/>
    <cellStyle name="40 % - Aksentti1 3 2" xfId="163" xr:uid="{00000000-0005-0000-0000-00001B000000}"/>
    <cellStyle name="40 % - Aksentti2" xfId="8" builtinId="35" customBuiltin="1"/>
    <cellStyle name="40 % - Aksentti2 2" xfId="95" xr:uid="{00000000-0005-0000-0000-00001D000000}"/>
    <cellStyle name="40 % - Aksentti2 3" xfId="136" xr:uid="{00000000-0005-0000-0000-00001E000000}"/>
    <cellStyle name="40 % - Aksentti2 3 2" xfId="165" xr:uid="{00000000-0005-0000-0000-00001F000000}"/>
    <cellStyle name="40 % - Aksentti3" xfId="9" builtinId="39" customBuiltin="1"/>
    <cellStyle name="40 % - Aksentti3 2" xfId="96" xr:uid="{00000000-0005-0000-0000-000021000000}"/>
    <cellStyle name="40 % - Aksentti3 3" xfId="138" xr:uid="{00000000-0005-0000-0000-000022000000}"/>
    <cellStyle name="40 % - Aksentti3 3 2" xfId="167" xr:uid="{00000000-0005-0000-0000-000023000000}"/>
    <cellStyle name="40 % - Aksentti4" xfId="10" builtinId="43" customBuiltin="1"/>
    <cellStyle name="40 % - Aksentti4 2" xfId="97" xr:uid="{00000000-0005-0000-0000-000025000000}"/>
    <cellStyle name="40 % - Aksentti4 3" xfId="140" xr:uid="{00000000-0005-0000-0000-000026000000}"/>
    <cellStyle name="40 % - Aksentti4 3 2" xfId="169" xr:uid="{00000000-0005-0000-0000-000027000000}"/>
    <cellStyle name="40 % - Aksentti5" xfId="11" builtinId="47" customBuiltin="1"/>
    <cellStyle name="40 % - Aksentti5 2" xfId="98" xr:uid="{00000000-0005-0000-0000-000029000000}"/>
    <cellStyle name="40 % - Aksentti5 3" xfId="142" xr:uid="{00000000-0005-0000-0000-00002A000000}"/>
    <cellStyle name="40 % - Aksentti5 3 2" xfId="171" xr:uid="{00000000-0005-0000-0000-00002B000000}"/>
    <cellStyle name="40 % - Aksentti6" xfId="12" builtinId="51" customBuiltin="1"/>
    <cellStyle name="40 % - Aksentti6 2" xfId="99" xr:uid="{00000000-0005-0000-0000-00002D000000}"/>
    <cellStyle name="40 % - Aksentti6 3" xfId="144" xr:uid="{00000000-0005-0000-0000-00002E000000}"/>
    <cellStyle name="40 % - Aksentti6 3 2" xfId="173" xr:uid="{00000000-0005-0000-0000-00002F000000}"/>
    <cellStyle name="60 % - Aksentti1" xfId="13" builtinId="32" customBuiltin="1"/>
    <cellStyle name="60 % - Aksentti1 2" xfId="100" xr:uid="{00000000-0005-0000-0000-000031000000}"/>
    <cellStyle name="60 % - Aksentti2" xfId="14" builtinId="36" customBuiltin="1"/>
    <cellStyle name="60 % - Aksentti2 2" xfId="101" xr:uid="{00000000-0005-0000-0000-000033000000}"/>
    <cellStyle name="60 % - Aksentti3" xfId="15" builtinId="40" customBuiltin="1"/>
    <cellStyle name="60 % - Aksentti3 2" xfId="102" xr:uid="{00000000-0005-0000-0000-000035000000}"/>
    <cellStyle name="60 % - Aksentti4" xfId="16" builtinId="44" customBuiltin="1"/>
    <cellStyle name="60 % - Aksentti4 2" xfId="103" xr:uid="{00000000-0005-0000-0000-000037000000}"/>
    <cellStyle name="60 % - Aksentti5" xfId="17" builtinId="48" customBuiltin="1"/>
    <cellStyle name="60 % - Aksentti5 2" xfId="104" xr:uid="{00000000-0005-0000-0000-000039000000}"/>
    <cellStyle name="60 % - Aksentti6" xfId="18" builtinId="52" customBuiltin="1"/>
    <cellStyle name="60 % - Aksentti6 2" xfId="105" xr:uid="{00000000-0005-0000-0000-00003B000000}"/>
    <cellStyle name="Accent1" xfId="60" xr:uid="{00000000-0005-0000-0000-00003C000000}"/>
    <cellStyle name="Accent2" xfId="61" xr:uid="{00000000-0005-0000-0000-00003D000000}"/>
    <cellStyle name="Accent3" xfId="62" xr:uid="{00000000-0005-0000-0000-00003E000000}"/>
    <cellStyle name="Accent4" xfId="63" xr:uid="{00000000-0005-0000-0000-00003F000000}"/>
    <cellStyle name="Accent5" xfId="64" xr:uid="{00000000-0005-0000-0000-000040000000}"/>
    <cellStyle name="Accent6" xfId="65" xr:uid="{00000000-0005-0000-0000-000041000000}"/>
    <cellStyle name="Aksentti1 2" xfId="106" xr:uid="{00000000-0005-0000-0000-000042000000}"/>
    <cellStyle name="Aksentti2 2" xfId="107" xr:uid="{00000000-0005-0000-0000-000043000000}"/>
    <cellStyle name="Aksentti3 2" xfId="108" xr:uid="{00000000-0005-0000-0000-000044000000}"/>
    <cellStyle name="Aksentti4 2" xfId="109" xr:uid="{00000000-0005-0000-0000-000045000000}"/>
    <cellStyle name="Aksentti5 2" xfId="110" xr:uid="{00000000-0005-0000-0000-000046000000}"/>
    <cellStyle name="Aksentti6 2" xfId="111" xr:uid="{00000000-0005-0000-0000-000047000000}"/>
    <cellStyle name="Bad" xfId="52" xr:uid="{00000000-0005-0000-0000-000048000000}"/>
    <cellStyle name="Calculation" xfId="55" xr:uid="{00000000-0005-0000-0000-000049000000}"/>
    <cellStyle name="Check Cell" xfId="57" xr:uid="{00000000-0005-0000-0000-00004A000000}"/>
    <cellStyle name="Erotin 2" xfId="177" xr:uid="{00000000-0005-0000-0000-00004C000000}"/>
    <cellStyle name="Erotin 3" xfId="183" xr:uid="{00000000-0005-0000-0000-00004D000000}"/>
    <cellStyle name="Erotin 3 2" xfId="186" xr:uid="{00000000-0005-0000-0000-00004E000000}"/>
    <cellStyle name="Explanatory Text" xfId="59" xr:uid="{00000000-0005-0000-0000-00004F000000}"/>
    <cellStyle name="Good" xfId="51" xr:uid="{00000000-0005-0000-0000-000050000000}"/>
    <cellStyle name="Heading 1" xfId="47" xr:uid="{00000000-0005-0000-0000-000051000000}"/>
    <cellStyle name="Heading 2" xfId="48" xr:uid="{00000000-0005-0000-0000-000052000000}"/>
    <cellStyle name="Heading 3" xfId="49" xr:uid="{00000000-0005-0000-0000-000053000000}"/>
    <cellStyle name="Heading 4" xfId="50" xr:uid="{00000000-0005-0000-0000-000054000000}"/>
    <cellStyle name="Huomautus 2" xfId="66" xr:uid="{00000000-0005-0000-0000-000055000000}"/>
    <cellStyle name="Huomautus 2 2" xfId="149" xr:uid="{00000000-0005-0000-0000-000056000000}"/>
    <cellStyle name="Huomautus 2 2 2" xfId="174" xr:uid="{00000000-0005-0000-0000-000057000000}"/>
    <cellStyle name="Huomautus 2 3" xfId="158" xr:uid="{00000000-0005-0000-0000-000058000000}"/>
    <cellStyle name="Huomautus 3" xfId="112" xr:uid="{00000000-0005-0000-0000-000059000000}"/>
    <cellStyle name="Huono 2" xfId="113" xr:uid="{00000000-0005-0000-0000-00005B000000}"/>
    <cellStyle name="Hyperlink" xfId="67" xr:uid="{00000000-0005-0000-0000-00005C000000}"/>
    <cellStyle name="Hyvä 2" xfId="114" xr:uid="{00000000-0005-0000-0000-00005D000000}"/>
    <cellStyle name="Input" xfId="53" xr:uid="{00000000-0005-0000-0000-00005E000000}"/>
    <cellStyle name="Laskenta 2" xfId="115" xr:uid="{00000000-0005-0000-0000-00005F000000}"/>
    <cellStyle name="Linked Cell" xfId="56" xr:uid="{00000000-0005-0000-0000-000060000000}"/>
    <cellStyle name="Linkitetty solu 2" xfId="116" xr:uid="{00000000-0005-0000-0000-000061000000}"/>
    <cellStyle name="Neutraali" xfId="19" builtinId="28" customBuiltin="1"/>
    <cellStyle name="Neutraali 2" xfId="117" xr:uid="{00000000-0005-0000-0000-000063000000}"/>
    <cellStyle name="Normaali" xfId="0" builtinId="0"/>
    <cellStyle name="Normaali 10" xfId="179" xr:uid="{00000000-0005-0000-0000-000065000000}"/>
    <cellStyle name="Normaali 11" xfId="181" xr:uid="{00000000-0005-0000-0000-000066000000}"/>
    <cellStyle name="Normaali 11 2" xfId="185" xr:uid="{00000000-0005-0000-0000-000067000000}"/>
    <cellStyle name="Normaali 2" xfId="20" xr:uid="{00000000-0005-0000-0000-000068000000}"/>
    <cellStyle name="Normaali 2 2" xfId="21" xr:uid="{00000000-0005-0000-0000-000069000000}"/>
    <cellStyle name="Normaali 2 2 2" xfId="68" xr:uid="{00000000-0005-0000-0000-00006A000000}"/>
    <cellStyle name="Normaali 3" xfId="22" xr:uid="{00000000-0005-0000-0000-00006B000000}"/>
    <cellStyle name="Normaali 3 2" xfId="43" xr:uid="{00000000-0005-0000-0000-00006C000000}"/>
    <cellStyle name="Normaali 3 3" xfId="69" xr:uid="{00000000-0005-0000-0000-00006D000000}"/>
    <cellStyle name="Normaali 4" xfId="41" xr:uid="{00000000-0005-0000-0000-00006E000000}"/>
    <cellStyle name="Normaali 4 2" xfId="70" xr:uid="{00000000-0005-0000-0000-00006F000000}"/>
    <cellStyle name="Normaali 4 2 2" xfId="150" xr:uid="{00000000-0005-0000-0000-000070000000}"/>
    <cellStyle name="Normaali 4 2 2 2" xfId="175" xr:uid="{00000000-0005-0000-0000-000071000000}"/>
    <cellStyle name="Normaali 4 2 3" xfId="159" xr:uid="{00000000-0005-0000-0000-000072000000}"/>
    <cellStyle name="Normaali 5" xfId="42" xr:uid="{00000000-0005-0000-0000-000073000000}"/>
    <cellStyle name="Normaali 5 2" xfId="46" xr:uid="{00000000-0005-0000-0000-000074000000}"/>
    <cellStyle name="Normaali 5 2 2" xfId="148" xr:uid="{00000000-0005-0000-0000-000075000000}"/>
    <cellStyle name="Normaali 6" xfId="45" xr:uid="{00000000-0005-0000-0000-000076000000}"/>
    <cellStyle name="Normaali 6 2" xfId="147" xr:uid="{00000000-0005-0000-0000-000077000000}"/>
    <cellStyle name="Normaali 7" xfId="145" xr:uid="{00000000-0005-0000-0000-000078000000}"/>
    <cellStyle name="Normaali 8" xfId="87" xr:uid="{00000000-0005-0000-0000-000079000000}"/>
    <cellStyle name="Normaali 8 2" xfId="151" xr:uid="{00000000-0005-0000-0000-00007A000000}"/>
    <cellStyle name="Normaali 9" xfId="131" xr:uid="{00000000-0005-0000-0000-00007B000000}"/>
    <cellStyle name="Normaali 9 2" xfId="160" xr:uid="{00000000-0005-0000-0000-00007C000000}"/>
    <cellStyle name="Normaali_1001 L&amp;T OYJ VUOSIKERTOMUS 2003" xfId="23" xr:uid="{00000000-0005-0000-0000-00007D000000}"/>
    <cellStyle name="Normaali_1001 L&amp;T OYJ VUOSIKERTOMUS 2003_IAS1_laskelmat malli" xfId="24" xr:uid="{00000000-0005-0000-0000-00007E000000}"/>
    <cellStyle name="Normaali_1001 L&amp;T OYJ VUOSIKERTOMUS 2003_IAS1_laskelmat malli 2" xfId="155" xr:uid="{00000000-0005-0000-0000-00007F000000}"/>
    <cellStyle name="Normaali_IFRS TASE" xfId="25" xr:uid="{00000000-0005-0000-0000-000081000000}"/>
    <cellStyle name="Normaali_IFRS- TULOSLASKELMA MALLIT" xfId="26" xr:uid="{00000000-0005-0000-0000-000082000000}"/>
    <cellStyle name="Normaali_IFRS- TULOSLASKELMA MALLIT_IAS1_laskelmat malli" xfId="27" xr:uid="{00000000-0005-0000-0000-000083000000}"/>
    <cellStyle name="Normaali_IFRS- TULOSLASKELMA MALLIT_IAS1_laskelmat malli 2" xfId="184" xr:uid="{00000000-0005-0000-0000-000084000000}"/>
    <cellStyle name="Normaali_LTKASSAVIRTA2000" xfId="28" xr:uid="{00000000-0005-0000-0000-000085000000}"/>
    <cellStyle name="Normaali_LTKASSAVIRTA2000 2" xfId="156" xr:uid="{00000000-0005-0000-0000-000086000000}"/>
    <cellStyle name="Normaali_LTKASSAVIRTA2000_IAS1_laskelmat malli" xfId="29" xr:uid="{00000000-0005-0000-0000-000087000000}"/>
    <cellStyle name="Normaali_LTKASSAVIRTA2000_IAS1_laskelmat malli 2" xfId="157" xr:uid="{00000000-0005-0000-0000-000088000000}"/>
    <cellStyle name="Normaali_MATLIIKEV" xfId="30" xr:uid="{00000000-0005-0000-0000-000089000000}"/>
    <cellStyle name="Normaali_OYJRAHLASKELMA 2" xfId="178" xr:uid="{00000000-0005-0000-0000-00008D000000}"/>
    <cellStyle name="Normaali_PROFORMA092001" xfId="31" xr:uid="{00000000-0005-0000-0000-00008E000000}"/>
    <cellStyle name="Normaali_PÖRSSI Q1 2006 2" xfId="40" xr:uid="{00000000-0005-0000-0000-00008F000000}"/>
    <cellStyle name="Normaali_pörssi062000" xfId="32" xr:uid="{00000000-0005-0000-0000-000090000000}"/>
    <cellStyle name="Normaali_rahlaskVUOSIKERT" xfId="33" xr:uid="{00000000-0005-0000-0000-000091000000}"/>
    <cellStyle name="Normaali_Tunnusluvut032000" xfId="34" xr:uid="{00000000-0005-0000-0000-000093000000}"/>
    <cellStyle name="Normaali_Tunnusluvut032000_IAS1_laskelmat malli" xfId="35" xr:uid="{00000000-0005-0000-0000-000094000000}"/>
    <cellStyle name="Normaali_Tunnusluvut032000_IAS1_laskelmat malli 2" xfId="154" xr:uid="{00000000-0005-0000-0000-000095000000}"/>
    <cellStyle name="Note" xfId="36" xr:uid="{00000000-0005-0000-0000-000097000000}"/>
    <cellStyle name="Note 2" xfId="37" xr:uid="{00000000-0005-0000-0000-000098000000}"/>
    <cellStyle name="Note 3" xfId="71" xr:uid="{00000000-0005-0000-0000-000099000000}"/>
    <cellStyle name="Otsikko" xfId="38" builtinId="15" customBuiltin="1"/>
    <cellStyle name="Otsikko 1 2" xfId="119" xr:uid="{00000000-0005-0000-0000-00009B000000}"/>
    <cellStyle name="Otsikko 2 2" xfId="120" xr:uid="{00000000-0005-0000-0000-00009C000000}"/>
    <cellStyle name="Otsikko 3 2" xfId="121" xr:uid="{00000000-0005-0000-0000-00009D000000}"/>
    <cellStyle name="Otsikko 4 2" xfId="122" xr:uid="{00000000-0005-0000-0000-00009E000000}"/>
    <cellStyle name="Otsikko 5" xfId="118" xr:uid="{00000000-0005-0000-0000-00009F000000}"/>
    <cellStyle name="Output" xfId="54" xr:uid="{00000000-0005-0000-0000-0000A0000000}"/>
    <cellStyle name="Percent" xfId="152" xr:uid="{00000000-0005-0000-0000-0000A1000000}"/>
    <cellStyle name="Percent 2" xfId="176" xr:uid="{00000000-0005-0000-0000-0000A2000000}"/>
    <cellStyle name="Pilkku 2" xfId="132" xr:uid="{00000000-0005-0000-0000-0000A3000000}"/>
    <cellStyle name="Pilkku 2 2" xfId="161" xr:uid="{00000000-0005-0000-0000-0000A4000000}"/>
    <cellStyle name="Prosentti 2" xfId="180" xr:uid="{00000000-0005-0000-0000-0000A6000000}"/>
    <cellStyle name="Prosentti 3" xfId="182" xr:uid="{00000000-0005-0000-0000-0000A7000000}"/>
    <cellStyle name="Prosentti 3 2" xfId="187" xr:uid="{00000000-0005-0000-0000-0000A8000000}"/>
    <cellStyle name="Prosenttia" xfId="153" builtinId="5"/>
    <cellStyle name="Prosenttia 2" xfId="44" xr:uid="{00000000-0005-0000-0000-0000A9000000}"/>
    <cellStyle name="Prosenttia 2 2" xfId="72" xr:uid="{00000000-0005-0000-0000-0000AA000000}"/>
    <cellStyle name="Prosenttia 3" xfId="123" xr:uid="{00000000-0005-0000-0000-0000AB000000}"/>
    <cellStyle name="Prosenttia 3 2" xfId="146" xr:uid="{00000000-0005-0000-0000-0000AC000000}"/>
    <cellStyle name="Selittävä teksti 2" xfId="124" xr:uid="{00000000-0005-0000-0000-0000AD000000}"/>
    <cellStyle name="SpondaAlignRight" xfId="73" xr:uid="{00000000-0005-0000-0000-0000AE000000}"/>
    <cellStyle name="SpondaBold" xfId="74" xr:uid="{00000000-0005-0000-0000-0000AF000000}"/>
    <cellStyle name="SpondaBoldAlignRight" xfId="75" xr:uid="{00000000-0005-0000-0000-0000B0000000}"/>
    <cellStyle name="SpondaBorderLow" xfId="76" xr:uid="{00000000-0005-0000-0000-0000B1000000}"/>
    <cellStyle name="SpondaHeadingNote" xfId="77" xr:uid="{00000000-0005-0000-0000-0000B2000000}"/>
    <cellStyle name="SpondaNoBorder" xfId="78" xr:uid="{00000000-0005-0000-0000-0000B3000000}"/>
    <cellStyle name="SpondaPageHeading" xfId="79" xr:uid="{00000000-0005-0000-0000-0000B4000000}"/>
    <cellStyle name="SpondaSubtitle" xfId="80" xr:uid="{00000000-0005-0000-0000-0000B5000000}"/>
    <cellStyle name="SpondaTableHeading" xfId="81" xr:uid="{00000000-0005-0000-0000-0000B6000000}"/>
    <cellStyle name="SpondaTableHeadingRight" xfId="82" xr:uid="{00000000-0005-0000-0000-0000B7000000}"/>
    <cellStyle name="SpondaText" xfId="83" xr:uid="{00000000-0005-0000-0000-0000B8000000}"/>
    <cellStyle name="SpondaTotal" xfId="84" xr:uid="{00000000-0005-0000-0000-0000B9000000}"/>
    <cellStyle name="SpondaTotalRight" xfId="85" xr:uid="{00000000-0005-0000-0000-0000BA000000}"/>
    <cellStyle name="SpondaTotalRightBold" xfId="86" xr:uid="{00000000-0005-0000-0000-0000BB000000}"/>
    <cellStyle name="Summa" xfId="39" builtinId="25" customBuiltin="1"/>
    <cellStyle name="Summa 2" xfId="125" xr:uid="{00000000-0005-0000-0000-0000BD000000}"/>
    <cellStyle name="Syöttö 2" xfId="126" xr:uid="{00000000-0005-0000-0000-0000BE000000}"/>
    <cellStyle name="Tarkistussolu 2" xfId="127" xr:uid="{00000000-0005-0000-0000-0000BF000000}"/>
    <cellStyle name="Tulostus 2" xfId="128" xr:uid="{00000000-0005-0000-0000-0000C0000000}"/>
    <cellStyle name="Warning Text" xfId="58" xr:uid="{00000000-0005-0000-0000-0000C1000000}"/>
    <cellStyle name="Varoitusteksti 2" xfId="129" xr:uid="{00000000-0005-0000-0000-0000C2000000}"/>
    <cellStyle name="Обычный_ExcelExport469392079%5FWDEFEXCEL 1 " xfId="130" xr:uid="{00000000-0005-0000-0000-0000C3000000}"/>
  </cellStyles>
  <dxfs count="0"/>
  <tableStyles count="0" defaultTableStyle="TableStyleMedium2" defaultPivotStyle="PivotStyleLight16"/>
  <colors>
    <mruColors>
      <color rgb="FF78BE2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Joonas Roth" id="{F26190E9-AB2D-406C-8D44-2F920EBCB09A}" userId="S::joonas.roth@lassila-tikanoja.fi::1f7c0b50-c0b2-438b-ae51-359efba0f5f5" providerId="AD"/>
</personList>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8BE20"/>
  </sheetPr>
  <dimension ref="A1:Q34"/>
  <sheetViews>
    <sheetView workbookViewId="0">
      <selection activeCell="A21" sqref="A21"/>
    </sheetView>
  </sheetViews>
  <sheetFormatPr defaultColWidth="9.1796875" defaultRowHeight="12.5" x14ac:dyDescent="0.25"/>
  <cols>
    <col min="1" max="1" width="41.54296875" style="151" customWidth="1"/>
    <col min="2" max="2" width="9.1796875" style="151" bestFit="1" customWidth="1"/>
    <col min="3" max="3" width="12.1796875" style="151" bestFit="1" customWidth="1"/>
    <col min="4" max="4" width="12.54296875" style="151" bestFit="1" customWidth="1"/>
    <col min="5" max="7" width="12.1796875" style="151" bestFit="1" customWidth="1"/>
    <col min="8" max="8" width="9.1796875" style="151"/>
    <col min="9" max="9" width="48.453125" style="151" bestFit="1" customWidth="1"/>
    <col min="10" max="12" width="9.1796875" style="151"/>
    <col min="13" max="13" width="9" style="151" bestFit="1" customWidth="1"/>
    <col min="14" max="14" width="4.54296875" style="151" bestFit="1" customWidth="1"/>
    <col min="15" max="15" width="9" style="151" bestFit="1" customWidth="1"/>
    <col min="16" max="17" width="2.1796875" style="151" bestFit="1" customWidth="1"/>
    <col min="18" max="16384" width="9.1796875" style="151"/>
  </cols>
  <sheetData>
    <row r="1" spans="1:17" ht="13" x14ac:dyDescent="0.3">
      <c r="A1" s="28" t="s">
        <v>61</v>
      </c>
    </row>
    <row r="2" spans="1:17" ht="13" x14ac:dyDescent="0.3">
      <c r="A2" s="28"/>
    </row>
    <row r="4" spans="1:17" ht="18" x14ac:dyDescent="0.4">
      <c r="A4" s="172" t="s">
        <v>62</v>
      </c>
      <c r="B4" s="173"/>
      <c r="C4" s="174"/>
      <c r="D4" s="173"/>
      <c r="E4" s="173"/>
      <c r="F4" s="173"/>
      <c r="G4" s="175"/>
      <c r="I4" s="216"/>
    </row>
    <row r="5" spans="1:17" ht="13" x14ac:dyDescent="0.3">
      <c r="A5" s="217"/>
      <c r="B5" s="218" t="e">
        <f>+#REF!</f>
        <v>#REF!</v>
      </c>
      <c r="C5" s="218" t="e">
        <f>+#REF!</f>
        <v>#REF!</v>
      </c>
      <c r="D5" s="219" t="e">
        <f>+#REF!</f>
        <v>#REF!</v>
      </c>
      <c r="E5" s="219" t="e">
        <f>+#REF!</f>
        <v>#REF!</v>
      </c>
      <c r="F5" s="219" t="e">
        <f>+'CONSOLIDATED INCOME STATEMENT '!#REF!</f>
        <v>#REF!</v>
      </c>
      <c r="G5" s="220" t="s">
        <v>153</v>
      </c>
      <c r="I5" s="221" t="s">
        <v>149</v>
      </c>
    </row>
    <row r="6" spans="1:17" ht="18" x14ac:dyDescent="0.4">
      <c r="A6" s="435"/>
      <c r="B6" s="407"/>
      <c r="C6" s="407"/>
      <c r="D6" s="407"/>
      <c r="E6" s="407"/>
      <c r="F6" s="407"/>
      <c r="G6" s="436"/>
      <c r="I6" s="222"/>
    </row>
    <row r="7" spans="1:17" ht="13" x14ac:dyDescent="0.3">
      <c r="A7" s="435" t="s">
        <v>128</v>
      </c>
      <c r="B7" s="268" t="e">
        <f>+'KEY FIGURES'!#REF!</f>
        <v>#REF!</v>
      </c>
      <c r="C7" s="269" t="e">
        <f>+'KEY FIGURES'!#REF!</f>
        <v>#REF!</v>
      </c>
      <c r="D7" s="268" t="e">
        <f>+'KEY FIGURES'!#REF!</f>
        <v>#REF!</v>
      </c>
      <c r="E7" s="269" t="e">
        <f>+'KEY FIGURES'!#REF!</f>
        <v>#REF!</v>
      </c>
      <c r="F7" s="269" t="e">
        <f>+'KEY FIGURES'!#REF!</f>
        <v>#REF!</v>
      </c>
      <c r="G7" s="436"/>
      <c r="I7" s="223"/>
      <c r="M7" s="150" t="e">
        <f>+B7-'KEY FIGURES'!#REF!</f>
        <v>#REF!</v>
      </c>
      <c r="N7" s="150" t="e">
        <f>+C7-'KEY FIGURES'!#REF!</f>
        <v>#REF!</v>
      </c>
      <c r="O7" s="150" t="e">
        <f>+D7-'KEY FIGURES'!#REF!</f>
        <v>#REF!</v>
      </c>
      <c r="P7" s="150" t="e">
        <f>+E7-'KEY FIGURES'!#REF!</f>
        <v>#REF!</v>
      </c>
      <c r="Q7" s="150" t="e">
        <f>+F7-'KEY FIGURES'!#REF!</f>
        <v>#REF!</v>
      </c>
    </row>
    <row r="8" spans="1:17" ht="13" x14ac:dyDescent="0.3">
      <c r="A8" s="435" t="s">
        <v>129</v>
      </c>
      <c r="B8" s="268" t="e">
        <f>+'KEY FIGURES'!#REF!</f>
        <v>#REF!</v>
      </c>
      <c r="C8" s="269" t="e">
        <f>+'KEY FIGURES'!#REF!</f>
        <v>#REF!</v>
      </c>
      <c r="D8" s="268" t="e">
        <f>+'KEY FIGURES'!#REF!</f>
        <v>#REF!</v>
      </c>
      <c r="E8" s="269" t="e">
        <f>+'KEY FIGURES'!#REF!</f>
        <v>#REF!</v>
      </c>
      <c r="F8" s="269" t="e">
        <f>+'KEY FIGURES'!#REF!</f>
        <v>#REF!</v>
      </c>
      <c r="G8" s="436"/>
      <c r="I8" s="223"/>
      <c r="M8" s="150" t="e">
        <f>+B8-'KEY FIGURES'!#REF!</f>
        <v>#REF!</v>
      </c>
      <c r="N8" s="150" t="e">
        <f>+C8-'KEY FIGURES'!#REF!</f>
        <v>#REF!</v>
      </c>
      <c r="O8" s="150" t="e">
        <f>+D8-'KEY FIGURES'!#REF!</f>
        <v>#REF!</v>
      </c>
      <c r="P8" s="150" t="e">
        <f>+E8-'KEY FIGURES'!#REF!</f>
        <v>#REF!</v>
      </c>
      <c r="Q8" s="150" t="e">
        <f>+F8-'KEY FIGURES'!#REF!</f>
        <v>#REF!</v>
      </c>
    </row>
    <row r="9" spans="1:17" ht="13" x14ac:dyDescent="0.3">
      <c r="A9" s="435" t="s">
        <v>130</v>
      </c>
      <c r="B9" s="268" t="e">
        <f>+'KEY FIGURES'!#REF!</f>
        <v>#REF!</v>
      </c>
      <c r="C9" s="269" t="e">
        <f>+'KEY FIGURES'!#REF!</f>
        <v>#REF!</v>
      </c>
      <c r="D9" s="268" t="e">
        <f>+'KEY FIGURES'!#REF!</f>
        <v>#REF!</v>
      </c>
      <c r="E9" s="269" t="e">
        <f>+'KEY FIGURES'!#REF!</f>
        <v>#REF!</v>
      </c>
      <c r="F9" s="269" t="e">
        <f>+'KEY FIGURES'!#REF!</f>
        <v>#REF!</v>
      </c>
      <c r="G9" s="436"/>
      <c r="I9" s="223"/>
      <c r="M9" s="150" t="e">
        <f>+B9-'KEY FIGURES'!#REF!</f>
        <v>#REF!</v>
      </c>
      <c r="N9" s="150" t="e">
        <f>+C9-'KEY FIGURES'!#REF!</f>
        <v>#REF!</v>
      </c>
      <c r="O9" s="150" t="e">
        <f>+D9-'KEY FIGURES'!#REF!</f>
        <v>#REF!</v>
      </c>
      <c r="P9" s="150" t="e">
        <f>+E9-'KEY FIGURES'!#REF!</f>
        <v>#REF!</v>
      </c>
      <c r="Q9" s="150" t="e">
        <f>+F9-'KEY FIGURES'!#REF!</f>
        <v>#REF!</v>
      </c>
    </row>
    <row r="10" spans="1:17" ht="13" x14ac:dyDescent="0.3">
      <c r="A10" s="435" t="s">
        <v>125</v>
      </c>
      <c r="B10" s="305" t="e">
        <f>+'KEY FIGURES'!#REF!</f>
        <v>#REF!</v>
      </c>
      <c r="C10" s="307" t="e">
        <f>+'KEY FIGURES'!#REF!</f>
        <v>#REF!</v>
      </c>
      <c r="D10" s="305" t="e">
        <f>+'KEY FIGURES'!#REF!</f>
        <v>#REF!</v>
      </c>
      <c r="E10" s="307" t="e">
        <f>+'KEY FIGURES'!#REF!</f>
        <v>#REF!</v>
      </c>
      <c r="F10" s="307" t="e">
        <f>+'KEY FIGURES'!#REF!</f>
        <v>#REF!</v>
      </c>
      <c r="G10" s="436"/>
      <c r="I10" s="223"/>
      <c r="M10" s="150" t="e">
        <f>+B10-'KEY FIGURES'!#REF!</f>
        <v>#REF!</v>
      </c>
      <c r="N10" s="150" t="e">
        <f>+C10-'KEY FIGURES'!#REF!</f>
        <v>#REF!</v>
      </c>
      <c r="O10" s="150" t="e">
        <f>+D10-'KEY FIGURES'!#REF!</f>
        <v>#REF!</v>
      </c>
      <c r="P10" s="150" t="e">
        <f>+E10-'KEY FIGURES'!#REF!</f>
        <v>#REF!</v>
      </c>
      <c r="Q10" s="150" t="e">
        <f>+F10-'KEY FIGURES'!#REF!</f>
        <v>#REF!</v>
      </c>
    </row>
    <row r="11" spans="1:17" ht="13" x14ac:dyDescent="0.3">
      <c r="A11" s="435" t="s">
        <v>126</v>
      </c>
      <c r="B11" s="305" t="e">
        <f>+'KEY FIGURES'!#REF!</f>
        <v>#REF!</v>
      </c>
      <c r="C11" s="307" t="e">
        <f>+'KEY FIGURES'!#REF!</f>
        <v>#REF!</v>
      </c>
      <c r="D11" s="305" t="e">
        <f>+'KEY FIGURES'!#REF!</f>
        <v>#REF!</v>
      </c>
      <c r="E11" s="307" t="e">
        <f>+'KEY FIGURES'!#REF!</f>
        <v>#REF!</v>
      </c>
      <c r="F11" s="307" t="e">
        <f>+'KEY FIGURES'!#REF!</f>
        <v>#REF!</v>
      </c>
      <c r="G11" s="436"/>
      <c r="I11" s="223"/>
      <c r="M11" s="150" t="e">
        <f>+B11-'KEY FIGURES'!#REF!</f>
        <v>#REF!</v>
      </c>
      <c r="N11" s="150" t="e">
        <f>+C11-'KEY FIGURES'!#REF!</f>
        <v>#REF!</v>
      </c>
      <c r="O11" s="150" t="e">
        <f>+D11-'KEY FIGURES'!#REF!</f>
        <v>#REF!</v>
      </c>
      <c r="P11" s="150" t="e">
        <f>+E11-'KEY FIGURES'!#REF!</f>
        <v>#REF!</v>
      </c>
      <c r="Q11" s="150" t="e">
        <f>+F11-'KEY FIGURES'!#REF!</f>
        <v>#REF!</v>
      </c>
    </row>
    <row r="12" spans="1:17" ht="13" x14ac:dyDescent="0.3">
      <c r="A12" s="435" t="s">
        <v>127</v>
      </c>
      <c r="B12" s="305" t="e">
        <f>+'KEY FIGURES'!#REF!</f>
        <v>#REF!</v>
      </c>
      <c r="C12" s="307" t="e">
        <f>+'KEY FIGURES'!#REF!</f>
        <v>#REF!</v>
      </c>
      <c r="D12" s="305" t="e">
        <f>+'KEY FIGURES'!#REF!</f>
        <v>#REF!</v>
      </c>
      <c r="E12" s="307" t="e">
        <f>+'KEY FIGURES'!#REF!</f>
        <v>#REF!</v>
      </c>
      <c r="F12" s="307" t="e">
        <f>+'KEY FIGURES'!#REF!</f>
        <v>#REF!</v>
      </c>
      <c r="G12" s="436"/>
      <c r="I12" s="223"/>
      <c r="M12" s="150" t="e">
        <f>+B12-'KEY FIGURES'!#REF!</f>
        <v>#REF!</v>
      </c>
      <c r="N12" s="150" t="e">
        <f>+C12-'KEY FIGURES'!#REF!</f>
        <v>#REF!</v>
      </c>
      <c r="O12" s="150" t="e">
        <f>+D12-'KEY FIGURES'!#REF!</f>
        <v>#REF!</v>
      </c>
      <c r="P12" s="150" t="e">
        <f>+E12-'KEY FIGURES'!#REF!</f>
        <v>#REF!</v>
      </c>
      <c r="Q12" s="150" t="e">
        <f>+F12-'KEY FIGURES'!#REF!</f>
        <v>#REF!</v>
      </c>
    </row>
    <row r="13" spans="1:17" x14ac:dyDescent="0.25">
      <c r="A13" s="435"/>
      <c r="B13" s="407"/>
      <c r="C13" s="407"/>
      <c r="D13" s="407"/>
      <c r="E13" s="407"/>
      <c r="F13" s="407"/>
      <c r="G13" s="436"/>
      <c r="I13" s="223"/>
    </row>
    <row r="14" spans="1:17" ht="13" x14ac:dyDescent="0.3">
      <c r="A14" s="435" t="s">
        <v>131</v>
      </c>
      <c r="B14" s="407"/>
      <c r="C14" s="407"/>
      <c r="D14" s="305" t="e">
        <f>+'KEY FIGURES'!#REF!</f>
        <v>#REF!</v>
      </c>
      <c r="E14" s="307" t="e">
        <f>+'KEY FIGURES'!#REF!</f>
        <v>#REF!</v>
      </c>
      <c r="F14" s="307" t="e">
        <f>+'KEY FIGURES'!#REF!</f>
        <v>#REF!</v>
      </c>
      <c r="G14" s="436"/>
      <c r="I14" s="223"/>
      <c r="O14" s="150" t="e">
        <f>+D14-'KEY FIGURES'!#REF!</f>
        <v>#REF!</v>
      </c>
      <c r="P14" s="150" t="e">
        <f>+E14-'KEY FIGURES'!#REF!</f>
        <v>#REF!</v>
      </c>
      <c r="Q14" s="150" t="e">
        <f>+F14-'KEY FIGURES'!#REF!</f>
        <v>#REF!</v>
      </c>
    </row>
    <row r="15" spans="1:17" ht="13" x14ac:dyDescent="0.3">
      <c r="A15" s="435" t="s">
        <v>63</v>
      </c>
      <c r="B15" s="407"/>
      <c r="C15" s="407"/>
      <c r="D15" s="305" t="e">
        <f>+'KEY FIGURES'!#REF!</f>
        <v>#REF!</v>
      </c>
      <c r="E15" s="307" t="e">
        <f>+'KEY FIGURES'!#REF!</f>
        <v>#REF!</v>
      </c>
      <c r="F15" s="307" t="e">
        <f>+'KEY FIGURES'!#REF!</f>
        <v>#REF!</v>
      </c>
      <c r="G15" s="436"/>
      <c r="I15" s="223"/>
      <c r="O15" s="150" t="e">
        <f>+D15-'KEY FIGURES'!#REF!</f>
        <v>#REF!</v>
      </c>
      <c r="P15" s="150" t="e">
        <f>+E15-'KEY FIGURES'!#REF!</f>
        <v>#REF!</v>
      </c>
      <c r="Q15" s="150" t="e">
        <f>+F15-'KEY FIGURES'!#REF!</f>
        <v>#REF!</v>
      </c>
    </row>
    <row r="16" spans="1:17" ht="13" x14ac:dyDescent="0.3">
      <c r="A16" s="435" t="s">
        <v>64</v>
      </c>
      <c r="B16" s="407"/>
      <c r="C16" s="407"/>
      <c r="D16" s="305" t="e">
        <f>+'KEY FIGURES'!#REF!</f>
        <v>#REF!</v>
      </c>
      <c r="E16" s="307" t="e">
        <f>+'KEY FIGURES'!#REF!</f>
        <v>#REF!</v>
      </c>
      <c r="F16" s="307" t="e">
        <f>+'KEY FIGURES'!#REF!</f>
        <v>#REF!</v>
      </c>
      <c r="G16" s="436">
        <v>20</v>
      </c>
      <c r="I16" s="223" t="s">
        <v>156</v>
      </c>
      <c r="O16" s="150" t="e">
        <f>+D16-'KEY FIGURES'!#REF!</f>
        <v>#REF!</v>
      </c>
      <c r="P16" s="150" t="e">
        <f>+E16-'KEY FIGURES'!#REF!</f>
        <v>#REF!</v>
      </c>
      <c r="Q16" s="150" t="e">
        <f>+F16-'KEY FIGURES'!#REF!</f>
        <v>#REF!</v>
      </c>
    </row>
    <row r="17" spans="1:17" ht="13" x14ac:dyDescent="0.3">
      <c r="A17" s="435" t="s">
        <v>86</v>
      </c>
      <c r="B17" s="407"/>
      <c r="C17" s="407"/>
      <c r="D17" s="305" t="e">
        <f>+'KEY FIGURES'!#REF!</f>
        <v>#REF!</v>
      </c>
      <c r="E17" s="307" t="e">
        <f>+'KEY FIGURES'!#REF!</f>
        <v>#REF!</v>
      </c>
      <c r="F17" s="307" t="e">
        <f>+'KEY FIGURES'!#REF!</f>
        <v>#REF!</v>
      </c>
      <c r="G17" s="436"/>
      <c r="I17" s="223" t="s">
        <v>157</v>
      </c>
      <c r="O17" s="150" t="e">
        <f>+D17-'KEY FIGURES'!#REF!</f>
        <v>#REF!</v>
      </c>
      <c r="P17" s="150" t="e">
        <f>+E17-'KEY FIGURES'!#REF!</f>
        <v>#REF!</v>
      </c>
      <c r="Q17" s="150" t="e">
        <f>+F17-'KEY FIGURES'!#REF!</f>
        <v>#REF!</v>
      </c>
    </row>
    <row r="18" spans="1:17" ht="13" x14ac:dyDescent="0.3">
      <c r="A18" s="435" t="s">
        <v>81</v>
      </c>
      <c r="B18" s="407"/>
      <c r="C18" s="407"/>
      <c r="D18" s="305" t="e">
        <f>+'KEY FIGURES'!#REF!</f>
        <v>#REF!</v>
      </c>
      <c r="E18" s="307" t="e">
        <f>+'KEY FIGURES'!#REF!</f>
        <v>#REF!</v>
      </c>
      <c r="F18" s="307" t="e">
        <f>+'KEY FIGURES'!#REF!</f>
        <v>#REF!</v>
      </c>
      <c r="G18" s="436" t="s">
        <v>155</v>
      </c>
      <c r="I18" s="223"/>
      <c r="O18" s="150" t="e">
        <f>+D18-'KEY FIGURES'!#REF!</f>
        <v>#REF!</v>
      </c>
      <c r="P18" s="150" t="e">
        <f>+E18-'KEY FIGURES'!#REF!</f>
        <v>#REF!</v>
      </c>
      <c r="Q18" s="150" t="e">
        <f>+F18-'KEY FIGURES'!#REF!</f>
        <v>#REF!</v>
      </c>
    </row>
    <row r="19" spans="1:17" ht="13" x14ac:dyDescent="0.3">
      <c r="A19" s="435" t="s">
        <v>124</v>
      </c>
      <c r="B19" s="407"/>
      <c r="C19" s="407"/>
      <c r="D19" s="305" t="e">
        <f>+'KEY FIGURES'!#REF!</f>
        <v>#REF!</v>
      </c>
      <c r="E19" s="307" t="e">
        <f>+'KEY FIGURES'!#REF!</f>
        <v>#REF!</v>
      </c>
      <c r="F19" s="307" t="e">
        <f>+'KEY FIGURES'!#REF!</f>
        <v>#REF!</v>
      </c>
      <c r="G19" s="436"/>
      <c r="I19" s="223"/>
      <c r="O19" s="150" t="e">
        <f>+D19-'KEY FIGURES'!#REF!</f>
        <v>#REF!</v>
      </c>
      <c r="P19" s="150" t="e">
        <f>+E19-'KEY FIGURES'!#REF!</f>
        <v>#REF!</v>
      </c>
      <c r="Q19" s="150" t="e">
        <f>+F19-'KEY FIGURES'!#REF!</f>
        <v>#REF!</v>
      </c>
    </row>
    <row r="20" spans="1:17" ht="13" x14ac:dyDescent="0.3">
      <c r="A20" s="435" t="s">
        <v>76</v>
      </c>
      <c r="B20" s="407"/>
      <c r="C20" s="407"/>
      <c r="D20" s="303" t="e">
        <f>+'KEY FIGURES'!#REF!</f>
        <v>#REF!</v>
      </c>
      <c r="E20" s="304" t="e">
        <f>+'KEY FIGURES'!#REF!</f>
        <v>#REF!</v>
      </c>
      <c r="F20" s="304" t="e">
        <f>+'KEY FIGURES'!#REF!</f>
        <v>#REF!</v>
      </c>
      <c r="G20" s="436"/>
      <c r="I20" s="223"/>
      <c r="O20" s="150" t="e">
        <f>+D20-'KEY FIGURES'!#REF!</f>
        <v>#REF!</v>
      </c>
      <c r="P20" s="150" t="e">
        <f>+E20-'KEY FIGURES'!#REF!</f>
        <v>#REF!</v>
      </c>
      <c r="Q20" s="150" t="e">
        <f>+F20-'KEY FIGURES'!#REF!</f>
        <v>#REF!</v>
      </c>
    </row>
    <row r="21" spans="1:17" ht="13" x14ac:dyDescent="0.3">
      <c r="A21" s="435" t="s">
        <v>79</v>
      </c>
      <c r="B21" s="407"/>
      <c r="C21" s="407"/>
      <c r="D21" s="303" t="e">
        <f>+'KEY FIGURES'!#REF!</f>
        <v>#REF!</v>
      </c>
      <c r="E21" s="304" t="e">
        <f>+'KEY FIGURES'!#REF!</f>
        <v>#REF!</v>
      </c>
      <c r="F21" s="304" t="e">
        <f>+'KEY FIGURES'!#REF!</f>
        <v>#REF!</v>
      </c>
      <c r="G21" s="436"/>
      <c r="I21" s="223"/>
      <c r="O21" s="150" t="e">
        <f>+D21-'KEY FIGURES'!#REF!</f>
        <v>#REF!</v>
      </c>
      <c r="P21" s="150" t="e">
        <f>+E21-'KEY FIGURES'!#REF!</f>
        <v>#REF!</v>
      </c>
      <c r="Q21" s="150" t="e">
        <f>+F21-'KEY FIGURES'!#REF!</f>
        <v>#REF!</v>
      </c>
    </row>
    <row r="22" spans="1:17" x14ac:dyDescent="0.25">
      <c r="A22" s="435"/>
      <c r="B22" s="407"/>
      <c r="C22" s="407"/>
      <c r="D22" s="437"/>
      <c r="E22" s="437"/>
      <c r="F22" s="437"/>
      <c r="G22" s="436"/>
      <c r="I22" s="223"/>
    </row>
    <row r="23" spans="1:17" x14ac:dyDescent="0.25">
      <c r="A23" s="435" t="s">
        <v>65</v>
      </c>
      <c r="B23" s="407"/>
      <c r="C23" s="407"/>
      <c r="D23" s="437"/>
      <c r="E23" s="437"/>
      <c r="F23" s="437"/>
      <c r="G23" s="436"/>
      <c r="I23" s="223"/>
    </row>
    <row r="24" spans="1:17" ht="13" x14ac:dyDescent="0.3">
      <c r="A24" s="435" t="s">
        <v>66</v>
      </c>
      <c r="B24" s="407"/>
      <c r="C24" s="407"/>
      <c r="D24" s="303" t="e">
        <f>+'KEY FIGURES'!#REF!</f>
        <v>#REF!</v>
      </c>
      <c r="E24" s="304" t="e">
        <f>+'KEY FIGURES'!#REF!</f>
        <v>#REF!</v>
      </c>
      <c r="F24" s="304" t="e">
        <f>+'KEY FIGURES'!#REF!</f>
        <v>#REF!</v>
      </c>
      <c r="G24" s="436"/>
      <c r="I24" s="223"/>
      <c r="O24" s="150" t="e">
        <f>+D24-'KEY FIGURES'!#REF!</f>
        <v>#REF!</v>
      </c>
      <c r="P24" s="150" t="e">
        <f>+E24-'KEY FIGURES'!#REF!</f>
        <v>#REF!</v>
      </c>
      <c r="Q24" s="150" t="e">
        <f>+F24-'KEY FIGURES'!#REF!</f>
        <v>#REF!</v>
      </c>
    </row>
    <row r="25" spans="1:17" ht="13" x14ac:dyDescent="0.3">
      <c r="A25" s="435" t="s">
        <v>67</v>
      </c>
      <c r="B25" s="407"/>
      <c r="C25" s="407"/>
      <c r="D25" s="303" t="e">
        <f>+'KEY FIGURES'!#REF!</f>
        <v>#REF!</v>
      </c>
      <c r="E25" s="304" t="e">
        <f>+'KEY FIGURES'!#REF!</f>
        <v>#REF!</v>
      </c>
      <c r="F25" s="304" t="e">
        <f>+'KEY FIGURES'!#REF!</f>
        <v>#REF!</v>
      </c>
      <c r="G25" s="436"/>
      <c r="I25" s="223"/>
      <c r="O25" s="150" t="e">
        <f>+D25-'KEY FIGURES'!#REF!</f>
        <v>#REF!</v>
      </c>
      <c r="P25" s="150" t="e">
        <f>+E25-'KEY FIGURES'!#REF!</f>
        <v>#REF!</v>
      </c>
      <c r="Q25" s="150" t="e">
        <f>+F25-'KEY FIGURES'!#REF!</f>
        <v>#REF!</v>
      </c>
    </row>
    <row r="26" spans="1:17" ht="13" x14ac:dyDescent="0.3">
      <c r="A26" s="435" t="s">
        <v>68</v>
      </c>
      <c r="B26" s="407"/>
      <c r="C26" s="407"/>
      <c r="D26" s="303" t="e">
        <f>+'KEY FIGURES'!#REF!</f>
        <v>#REF!</v>
      </c>
      <c r="E26" s="304" t="e">
        <f>+'KEY FIGURES'!#REF!</f>
        <v>#REF!</v>
      </c>
      <c r="F26" s="304" t="e">
        <f>+'KEY FIGURES'!#REF!</f>
        <v>#REF!</v>
      </c>
      <c r="G26" s="436"/>
      <c r="I26" s="223"/>
      <c r="O26" s="150" t="e">
        <f>+D26-'KEY FIGURES'!#REF!</f>
        <v>#REF!</v>
      </c>
      <c r="P26" s="150" t="e">
        <f>+E26-'KEY FIGURES'!#REF!</f>
        <v>#REF!</v>
      </c>
      <c r="Q26" s="150" t="e">
        <f>+F26-'KEY FIGURES'!#REF!</f>
        <v>#REF!</v>
      </c>
    </row>
    <row r="27" spans="1:17" x14ac:dyDescent="0.25">
      <c r="A27" s="435"/>
      <c r="B27" s="407"/>
      <c r="C27" s="407"/>
      <c r="D27" s="407"/>
      <c r="E27" s="407"/>
      <c r="F27" s="407"/>
      <c r="G27" s="436"/>
      <c r="I27" s="223"/>
    </row>
    <row r="28" spans="1:17" x14ac:dyDescent="0.25">
      <c r="A28" s="435" t="s">
        <v>154</v>
      </c>
      <c r="B28" s="407"/>
      <c r="C28" s="407"/>
      <c r="D28" s="407"/>
      <c r="E28" s="407"/>
      <c r="F28" s="407"/>
      <c r="G28" s="436">
        <v>5</v>
      </c>
      <c r="I28" s="223"/>
    </row>
    <row r="29" spans="1:17" x14ac:dyDescent="0.25">
      <c r="A29" s="435" t="s">
        <v>152</v>
      </c>
      <c r="B29" s="407"/>
      <c r="C29" s="407"/>
      <c r="D29" s="407"/>
      <c r="E29" s="407"/>
      <c r="F29" s="407"/>
      <c r="G29" s="436"/>
      <c r="I29" s="223"/>
    </row>
    <row r="30" spans="1:17" x14ac:dyDescent="0.25">
      <c r="A30" s="435"/>
      <c r="B30" s="407"/>
      <c r="C30" s="407"/>
      <c r="D30" s="407"/>
      <c r="E30" s="407"/>
      <c r="F30" s="407"/>
      <c r="G30" s="436"/>
      <c r="I30" s="223"/>
    </row>
    <row r="31" spans="1:17" x14ac:dyDescent="0.25">
      <c r="A31" s="435" t="s">
        <v>185</v>
      </c>
      <c r="B31" s="407"/>
      <c r="C31" s="407"/>
      <c r="D31" s="407"/>
      <c r="E31" s="407"/>
      <c r="F31" s="407"/>
      <c r="G31" s="436"/>
      <c r="I31" s="223"/>
    </row>
    <row r="32" spans="1:17" x14ac:dyDescent="0.25">
      <c r="A32" s="438"/>
      <c r="B32" s="29"/>
      <c r="C32" s="29"/>
      <c r="D32" s="29"/>
      <c r="E32" s="29"/>
      <c r="F32" s="29"/>
      <c r="G32" s="439"/>
      <c r="I32" s="226"/>
    </row>
    <row r="33" spans="1:6" x14ac:dyDescent="0.25">
      <c r="A33" s="435"/>
      <c r="B33" s="407"/>
      <c r="C33" s="407"/>
      <c r="D33" s="407"/>
      <c r="E33" s="407"/>
      <c r="F33" s="407"/>
    </row>
    <row r="34" spans="1:6" x14ac:dyDescent="0.25">
      <c r="A34" s="151" t="s">
        <v>138</v>
      </c>
    </row>
  </sheetData>
  <pageMargins left="0.7" right="0.7" top="0.75" bottom="0.75" header="0.3" footer="0.3"/>
  <customProperties>
    <customPr name="WORKBKFUNCTIONCACHE"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ul7">
    <pageSetUpPr fitToPage="1"/>
  </sheetPr>
  <dimension ref="A3:D55"/>
  <sheetViews>
    <sheetView zoomScale="85" zoomScaleNormal="85" zoomScaleSheetLayoutView="70" workbookViewId="0">
      <selection activeCell="C17" sqref="C17"/>
    </sheetView>
  </sheetViews>
  <sheetFormatPr defaultColWidth="9.1796875" defaultRowHeight="12.5" x14ac:dyDescent="0.25"/>
  <cols>
    <col min="1" max="1" width="64.453125" style="265" customWidth="1"/>
    <col min="2" max="4" width="11.1796875" style="265" customWidth="1"/>
    <col min="5" max="16384" width="9.1796875" style="265"/>
  </cols>
  <sheetData>
    <row r="3" spans="1:4" ht="15.5" x14ac:dyDescent="0.35">
      <c r="A3" s="446" t="s">
        <v>319</v>
      </c>
      <c r="B3" s="539"/>
      <c r="C3" s="539"/>
      <c r="D3" s="539"/>
    </row>
    <row r="4" spans="1:4" x14ac:dyDescent="0.25">
      <c r="A4" s="508"/>
      <c r="B4" s="526"/>
      <c r="C4" s="526"/>
      <c r="D4" s="526"/>
    </row>
    <row r="5" spans="1:4" ht="13" x14ac:dyDescent="0.3">
      <c r="A5" s="509" t="s">
        <v>121</v>
      </c>
      <c r="B5" s="680" t="s">
        <v>494</v>
      </c>
      <c r="C5" s="553" t="s">
        <v>495</v>
      </c>
      <c r="D5" s="550" t="s">
        <v>192</v>
      </c>
    </row>
    <row r="6" spans="1:4" ht="13" x14ac:dyDescent="0.3">
      <c r="A6" s="510"/>
      <c r="B6" s="237" t="s">
        <v>83</v>
      </c>
      <c r="C6" s="237" t="s">
        <v>83</v>
      </c>
      <c r="D6" s="237" t="s">
        <v>83</v>
      </c>
    </row>
    <row r="7" spans="1:4" ht="19" customHeight="1" x14ac:dyDescent="0.3">
      <c r="A7" s="511" t="s">
        <v>320</v>
      </c>
      <c r="B7" s="551" t="s">
        <v>83</v>
      </c>
      <c r="C7" s="551" t="s">
        <v>83</v>
      </c>
      <c r="D7" s="551" t="s">
        <v>83</v>
      </c>
    </row>
    <row r="8" spans="1:4" ht="16" customHeight="1" x14ac:dyDescent="0.3">
      <c r="A8" s="265" t="s">
        <v>305</v>
      </c>
      <c r="B8" s="551">
        <v>28.478163040116236</v>
      </c>
      <c r="C8" s="512">
        <v>25.405345096547698</v>
      </c>
      <c r="D8" s="512">
        <v>34.071720430514134</v>
      </c>
    </row>
    <row r="9" spans="1:4" ht="19" customHeight="1" x14ac:dyDescent="0.3">
      <c r="A9" s="511" t="s">
        <v>321</v>
      </c>
      <c r="B9" s="551" t="s">
        <v>83</v>
      </c>
      <c r="C9" s="512" t="s">
        <v>83</v>
      </c>
      <c r="D9" s="512" t="s">
        <v>83</v>
      </c>
    </row>
    <row r="10" spans="1:4" ht="16.5" customHeight="1" x14ac:dyDescent="0.3">
      <c r="A10" s="513" t="s">
        <v>322</v>
      </c>
      <c r="B10" s="551">
        <v>5.3268346534530702</v>
      </c>
      <c r="C10" s="512">
        <v>6.6811975647539601</v>
      </c>
      <c r="D10" s="512">
        <v>8.6629905952527384</v>
      </c>
    </row>
    <row r="11" spans="1:4" ht="16.5" customHeight="1" x14ac:dyDescent="0.3">
      <c r="A11" s="513" t="s">
        <v>250</v>
      </c>
      <c r="B11" s="551">
        <v>40.912445606207598</v>
      </c>
      <c r="C11" s="512">
        <v>31.766520907363297</v>
      </c>
      <c r="D11" s="512">
        <v>42.483149688903104</v>
      </c>
    </row>
    <row r="12" spans="1:4" ht="16.5" customHeight="1" x14ac:dyDescent="0.3">
      <c r="A12" s="513" t="s">
        <v>252</v>
      </c>
      <c r="B12" s="551">
        <v>2.2736119881631698</v>
      </c>
      <c r="C12" s="512">
        <v>3.4203869512207898</v>
      </c>
      <c r="D12" s="512">
        <v>4.4516767300756701</v>
      </c>
    </row>
    <row r="13" spans="1:4" s="507" customFormat="1" ht="16.5" customHeight="1" x14ac:dyDescent="0.3">
      <c r="A13" s="839" t="s">
        <v>323</v>
      </c>
      <c r="B13" s="599">
        <v>-6.7263135999999983</v>
      </c>
      <c r="C13" s="552" t="s">
        <v>106</v>
      </c>
      <c r="D13" s="552" t="s">
        <v>106</v>
      </c>
    </row>
    <row r="14" spans="1:4" s="515" customFormat="1" ht="16.5" customHeight="1" x14ac:dyDescent="0.3">
      <c r="A14" s="514" t="s">
        <v>324</v>
      </c>
      <c r="B14" s="245">
        <v>-0.5515848716264804</v>
      </c>
      <c r="C14" s="246">
        <v>-0.33099957041808015</v>
      </c>
      <c r="D14" s="246">
        <v>-3.7288326319550036E-2</v>
      </c>
    </row>
    <row r="15" spans="1:4" ht="16.5" customHeight="1" x14ac:dyDescent="0.3">
      <c r="A15" s="265" t="s">
        <v>325</v>
      </c>
      <c r="B15" s="551">
        <v>69.7131568163136</v>
      </c>
      <c r="C15" s="512">
        <v>66.942450949467656</v>
      </c>
      <c r="D15" s="512">
        <v>89.632249118426088</v>
      </c>
    </row>
    <row r="16" spans="1:4" ht="14.25" customHeight="1" x14ac:dyDescent="0.3">
      <c r="B16" s="840" t="s">
        <v>83</v>
      </c>
      <c r="C16" s="512" t="s">
        <v>83</v>
      </c>
      <c r="D16" s="512" t="s">
        <v>83</v>
      </c>
    </row>
    <row r="17" spans="1:4" ht="16.5" customHeight="1" x14ac:dyDescent="0.3">
      <c r="A17" s="265" t="s">
        <v>326</v>
      </c>
      <c r="B17" s="840" t="s">
        <v>83</v>
      </c>
      <c r="C17" s="512" t="s">
        <v>83</v>
      </c>
      <c r="D17" s="512" t="s">
        <v>83</v>
      </c>
    </row>
    <row r="18" spans="1:4" ht="16.5" customHeight="1" x14ac:dyDescent="0.3">
      <c r="A18" s="513" t="s">
        <v>327</v>
      </c>
      <c r="B18" s="551">
        <v>-3.6379821759981543</v>
      </c>
      <c r="C18" s="512">
        <v>-3.7309866317491576</v>
      </c>
      <c r="D18" s="512">
        <v>1.4909179174775704</v>
      </c>
    </row>
    <row r="19" spans="1:4" ht="16.5" customHeight="1" x14ac:dyDescent="0.3">
      <c r="A19" s="513" t="s">
        <v>328</v>
      </c>
      <c r="B19" s="551">
        <v>-0.83120383955381205</v>
      </c>
      <c r="C19" s="512">
        <v>1.8278263481729518</v>
      </c>
      <c r="D19" s="512">
        <v>2.9676073810045347</v>
      </c>
    </row>
    <row r="20" spans="1:4" ht="16.5" customHeight="1" x14ac:dyDescent="0.3">
      <c r="A20" s="514" t="s">
        <v>329</v>
      </c>
      <c r="B20" s="245">
        <v>3.0179241666054666</v>
      </c>
      <c r="C20" s="246">
        <v>-2.8684130308512295</v>
      </c>
      <c r="D20" s="246">
        <v>5.448284362566147</v>
      </c>
    </row>
    <row r="21" spans="1:4" ht="16.5" customHeight="1" x14ac:dyDescent="0.3">
      <c r="A21" s="516" t="s">
        <v>326</v>
      </c>
      <c r="B21" s="551">
        <v>-1.4512618489464999</v>
      </c>
      <c r="C21" s="512">
        <v>-4.7715733144274353</v>
      </c>
      <c r="D21" s="512">
        <v>9.9068096610482517</v>
      </c>
    </row>
    <row r="22" spans="1:4" ht="14.25" customHeight="1" x14ac:dyDescent="0.3">
      <c r="B22" s="551" t="s">
        <v>83</v>
      </c>
      <c r="C22" s="512" t="s">
        <v>83</v>
      </c>
      <c r="D22" s="512" t="s">
        <v>83</v>
      </c>
    </row>
    <row r="23" spans="1:4" ht="16.5" customHeight="1" x14ac:dyDescent="0.3">
      <c r="A23" s="265" t="s">
        <v>330</v>
      </c>
      <c r="B23" s="551">
        <v>-3.0361393493715298</v>
      </c>
      <c r="C23" s="512">
        <v>-2.5391285389552398</v>
      </c>
      <c r="D23" s="512">
        <v>-3.42858854417736</v>
      </c>
    </row>
    <row r="24" spans="1:4" ht="16.5" customHeight="1" x14ac:dyDescent="0.3">
      <c r="A24" s="265" t="s">
        <v>331</v>
      </c>
      <c r="B24" s="551">
        <v>0.13789294740538599</v>
      </c>
      <c r="C24" s="512">
        <v>0.38288007796688306</v>
      </c>
      <c r="D24" s="512">
        <v>0.40696111727380102</v>
      </c>
    </row>
    <row r="25" spans="1:4" ht="16.5" customHeight="1" x14ac:dyDescent="0.3">
      <c r="A25" s="517" t="s">
        <v>322</v>
      </c>
      <c r="B25" s="245">
        <v>-7.9127685383580539</v>
      </c>
      <c r="C25" s="246">
        <v>-6.856974638885764</v>
      </c>
      <c r="D25" s="246">
        <v>-6.3724507867352074</v>
      </c>
    </row>
    <row r="26" spans="1:4" ht="13" x14ac:dyDescent="0.3">
      <c r="B26" s="551" t="s">
        <v>83</v>
      </c>
      <c r="C26" s="512" t="s">
        <v>83</v>
      </c>
      <c r="D26" s="512" t="s">
        <v>83</v>
      </c>
    </row>
    <row r="27" spans="1:4" ht="19" customHeight="1" x14ac:dyDescent="0.3">
      <c r="A27" s="511" t="s">
        <v>332</v>
      </c>
      <c r="B27" s="551">
        <v>57.450880027042913</v>
      </c>
      <c r="C27" s="512">
        <v>53.157654535166095</v>
      </c>
      <c r="D27" s="512">
        <v>90.144980565835567</v>
      </c>
    </row>
    <row r="28" spans="1:4" ht="19" customHeight="1" x14ac:dyDescent="0.3">
      <c r="A28" s="265" t="s">
        <v>333</v>
      </c>
      <c r="B28" s="551" t="s">
        <v>83</v>
      </c>
      <c r="C28" s="512" t="s">
        <v>83</v>
      </c>
      <c r="D28" s="512" t="s">
        <v>83</v>
      </c>
    </row>
    <row r="29" spans="1:4" ht="19" customHeight="1" x14ac:dyDescent="0.3">
      <c r="A29" s="511" t="s">
        <v>334</v>
      </c>
      <c r="B29" s="840" t="s">
        <v>83</v>
      </c>
      <c r="C29" s="512" t="s">
        <v>83</v>
      </c>
      <c r="D29" s="512" t="s">
        <v>83</v>
      </c>
    </row>
    <row r="30" spans="1:4" ht="28" customHeight="1" x14ac:dyDescent="0.3">
      <c r="A30" s="518" t="s">
        <v>335</v>
      </c>
      <c r="B30" s="599">
        <v>-0.39965220616000008</v>
      </c>
      <c r="C30" s="552">
        <v>1.6366160000000001</v>
      </c>
      <c r="D30" s="552">
        <v>1.2363974742589559</v>
      </c>
    </row>
    <row r="31" spans="1:4" s="507" customFormat="1" ht="29.5" customHeight="1" x14ac:dyDescent="0.3">
      <c r="A31" s="841" t="s">
        <v>336</v>
      </c>
      <c r="B31" s="599">
        <v>11.472618019999999</v>
      </c>
      <c r="C31" s="552" t="s">
        <v>106</v>
      </c>
      <c r="D31" s="552" t="s">
        <v>106</v>
      </c>
    </row>
    <row r="32" spans="1:4" ht="15.65" customHeight="1" x14ac:dyDescent="0.3">
      <c r="A32" s="518" t="s">
        <v>337</v>
      </c>
      <c r="B32" s="599">
        <v>-27.203782097675951</v>
      </c>
      <c r="C32" s="552">
        <v>-17.251378978045484</v>
      </c>
      <c r="D32" s="552">
        <v>-29.000462547909084</v>
      </c>
    </row>
    <row r="33" spans="1:4" ht="16" customHeight="1" x14ac:dyDescent="0.3">
      <c r="A33" s="513" t="s">
        <v>338</v>
      </c>
      <c r="B33" s="599">
        <v>0.54010297999999968</v>
      </c>
      <c r="C33" s="552">
        <v>1.1940202200000001</v>
      </c>
      <c r="D33" s="512">
        <v>2.2162132900000002</v>
      </c>
    </row>
    <row r="34" spans="1:4" ht="16" customHeight="1" x14ac:dyDescent="0.3">
      <c r="A34" s="513" t="s">
        <v>339</v>
      </c>
      <c r="B34" s="599">
        <v>0</v>
      </c>
      <c r="C34" s="552">
        <v>0</v>
      </c>
      <c r="D34" s="552">
        <v>0</v>
      </c>
    </row>
    <row r="35" spans="1:4" ht="16" customHeight="1" x14ac:dyDescent="0.3">
      <c r="A35" s="514" t="s">
        <v>340</v>
      </c>
      <c r="B35" s="258">
        <v>0.47517821949133299</v>
      </c>
      <c r="C35" s="259">
        <v>0.74424139969286851</v>
      </c>
      <c r="D35" s="259">
        <v>0.84040298340050801</v>
      </c>
    </row>
    <row r="36" spans="1:4" ht="20.149999999999999" customHeight="1" x14ac:dyDescent="0.3">
      <c r="A36" s="516"/>
      <c r="B36" s="840" t="s">
        <v>83</v>
      </c>
      <c r="C36" s="512" t="s">
        <v>83</v>
      </c>
      <c r="D36" s="512" t="s">
        <v>83</v>
      </c>
    </row>
    <row r="37" spans="1:4" ht="20.149999999999999" customHeight="1" x14ac:dyDescent="0.3">
      <c r="A37" s="511" t="s">
        <v>341</v>
      </c>
      <c r="B37" s="252">
        <v>-15.115535084344621</v>
      </c>
      <c r="C37" s="253">
        <v>-13.756719884093659</v>
      </c>
      <c r="D37" s="253">
        <v>-24.707448800249622</v>
      </c>
    </row>
    <row r="38" spans="1:4" ht="20.149999999999999" customHeight="1" x14ac:dyDescent="0.3">
      <c r="B38" s="551" t="s">
        <v>83</v>
      </c>
      <c r="C38" s="512" t="s">
        <v>83</v>
      </c>
      <c r="D38" s="512" t="s">
        <v>83</v>
      </c>
    </row>
    <row r="39" spans="1:4" ht="20.149999999999999" customHeight="1" x14ac:dyDescent="0.3">
      <c r="A39" s="511" t="s">
        <v>342</v>
      </c>
      <c r="B39" s="551" t="s">
        <v>83</v>
      </c>
      <c r="C39" s="512" t="s">
        <v>83</v>
      </c>
      <c r="D39" s="512" t="s">
        <v>83</v>
      </c>
    </row>
    <row r="40" spans="1:4" ht="16" customHeight="1" x14ac:dyDescent="0.3">
      <c r="A40" s="513" t="s">
        <v>343</v>
      </c>
      <c r="B40" s="252">
        <v>-2.9996162599999989</v>
      </c>
      <c r="C40" s="253">
        <v>-19.999773629999996</v>
      </c>
      <c r="D40" s="512">
        <v>-22.640210279999998</v>
      </c>
    </row>
    <row r="41" spans="1:4" s="507" customFormat="1" ht="15.65" customHeight="1" x14ac:dyDescent="0.3">
      <c r="A41" s="513" t="s">
        <v>344</v>
      </c>
      <c r="B41" s="252">
        <v>0</v>
      </c>
      <c r="C41" s="253">
        <v>49.639499999999998</v>
      </c>
      <c r="D41" s="552">
        <v>49.639499999999998</v>
      </c>
    </row>
    <row r="42" spans="1:4" ht="16" customHeight="1" x14ac:dyDescent="0.3">
      <c r="A42" s="513" t="s">
        <v>345</v>
      </c>
      <c r="B42" s="252">
        <v>-26.650728521823158</v>
      </c>
      <c r="C42" s="253">
        <v>-48.272347649999993</v>
      </c>
      <c r="D42" s="552">
        <v>-47.676963040000025</v>
      </c>
    </row>
    <row r="43" spans="1:4" ht="15.65" customHeight="1" x14ac:dyDescent="0.3">
      <c r="A43" s="513" t="s">
        <v>346</v>
      </c>
      <c r="B43" s="599">
        <v>-11.233957880770017</v>
      </c>
      <c r="C43" s="552">
        <v>-2.6419609999999998</v>
      </c>
      <c r="D43" s="552">
        <v>-2.8743265400000002</v>
      </c>
    </row>
    <row r="44" spans="1:4" ht="15.65" customHeight="1" x14ac:dyDescent="0.3">
      <c r="A44" s="519" t="s">
        <v>347</v>
      </c>
      <c r="B44" s="239">
        <v>-35.337391359999998</v>
      </c>
      <c r="C44" s="253">
        <v>-35.328548320000003</v>
      </c>
      <c r="D44" s="253">
        <v>-35.328548320000003</v>
      </c>
    </row>
    <row r="45" spans="1:4" s="520" customFormat="1" ht="16" customHeight="1" x14ac:dyDescent="0.3">
      <c r="A45" s="514" t="s">
        <v>353</v>
      </c>
      <c r="B45" s="245">
        <v>-0.50735699000000001</v>
      </c>
      <c r="C45" s="259" t="s">
        <v>106</v>
      </c>
      <c r="D45" s="259" t="s">
        <v>106</v>
      </c>
    </row>
    <row r="46" spans="1:4" ht="20.149999999999999" customHeight="1" x14ac:dyDescent="0.3">
      <c r="A46" s="516"/>
      <c r="B46" s="840" t="s">
        <v>83</v>
      </c>
      <c r="C46" s="540" t="s">
        <v>83</v>
      </c>
      <c r="D46" s="540" t="s">
        <v>83</v>
      </c>
    </row>
    <row r="47" spans="1:4" ht="20.149999999999999" customHeight="1" x14ac:dyDescent="0.3">
      <c r="A47" s="511" t="s">
        <v>348</v>
      </c>
      <c r="B47" s="551">
        <v>-76.729051012593175</v>
      </c>
      <c r="C47" s="512">
        <v>-56.603130599999993</v>
      </c>
      <c r="D47" s="512">
        <v>-58.880548180000027</v>
      </c>
    </row>
    <row r="48" spans="1:4" ht="20.149999999999999" customHeight="1" x14ac:dyDescent="0.3">
      <c r="A48" s="511"/>
      <c r="B48" s="551" t="s">
        <v>83</v>
      </c>
      <c r="C48" s="512" t="s">
        <v>83</v>
      </c>
      <c r="D48" s="512" t="s">
        <v>83</v>
      </c>
    </row>
    <row r="49" spans="1:4" ht="20.149999999999999" customHeight="1" x14ac:dyDescent="0.3">
      <c r="A49" s="511" t="s">
        <v>349</v>
      </c>
      <c r="B49" s="551">
        <v>-34.393706069894883</v>
      </c>
      <c r="C49" s="512">
        <v>-17.20219594892756</v>
      </c>
      <c r="D49" s="512">
        <v>6.5569835855859182</v>
      </c>
    </row>
    <row r="50" spans="1:4" ht="20.149999999999999" customHeight="1" x14ac:dyDescent="0.3">
      <c r="A50" s="513" t="s">
        <v>350</v>
      </c>
      <c r="B50" s="551">
        <v>54.322024760126901</v>
      </c>
      <c r="C50" s="512">
        <v>48.0717189156424</v>
      </c>
      <c r="D50" s="512">
        <v>48.0717189156424</v>
      </c>
    </row>
    <row r="51" spans="1:4" ht="20.149999999999999" customHeight="1" x14ac:dyDescent="0.3">
      <c r="A51" s="514" t="s">
        <v>351</v>
      </c>
      <c r="B51" s="245">
        <v>-0.19739761077559648</v>
      </c>
      <c r="C51" s="246">
        <v>-0.30714566134503679</v>
      </c>
      <c r="D51" s="246">
        <v>-0.30621534722445498</v>
      </c>
    </row>
    <row r="52" spans="1:4" s="516" customFormat="1" ht="13" x14ac:dyDescent="0.3">
      <c r="A52" s="521"/>
      <c r="B52" s="551" t="s">
        <v>83</v>
      </c>
      <c r="C52" s="512" t="s">
        <v>83</v>
      </c>
      <c r="D52" s="512" t="s">
        <v>83</v>
      </c>
    </row>
    <row r="53" spans="1:4" ht="13" x14ac:dyDescent="0.3">
      <c r="A53" s="511" t="s">
        <v>352</v>
      </c>
      <c r="B53" s="551">
        <v>19.730921079456422</v>
      </c>
      <c r="C53" s="512">
        <v>30.562377305369804</v>
      </c>
      <c r="D53" s="512">
        <v>54.322487154003866</v>
      </c>
    </row>
    <row r="55" spans="1:4" x14ac:dyDescent="0.25">
      <c r="A55" s="516"/>
      <c r="B55" s="516"/>
      <c r="C55" s="516"/>
      <c r="D55" s="516"/>
    </row>
  </sheetData>
  <phoneticPr fontId="14" type="noConversion"/>
  <pageMargins left="0.75" right="0.28000000000000003" top="1" bottom="1" header="0.4921259845" footer="0.4921259845"/>
  <pageSetup paperSize="9" scale="80" orientation="portrait"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J52"/>
  <sheetViews>
    <sheetView zoomScale="70" zoomScaleNormal="70" zoomScaleSheetLayoutView="55" workbookViewId="0">
      <selection activeCell="C17" sqref="C17"/>
    </sheetView>
  </sheetViews>
  <sheetFormatPr defaultColWidth="11.453125" defaultRowHeight="17.5" x14ac:dyDescent="0.35"/>
  <cols>
    <col min="1" max="1" width="34.26953125" style="631" customWidth="1"/>
    <col min="2" max="4" width="17" style="631" customWidth="1"/>
    <col min="5" max="5" width="18" style="631" customWidth="1"/>
    <col min="6" max="6" width="17" style="631" customWidth="1"/>
    <col min="7" max="7" width="17.7265625" style="631" customWidth="1"/>
    <col min="8" max="9" width="17" style="631" customWidth="1"/>
    <col min="10" max="16384" width="11.453125" style="631"/>
  </cols>
  <sheetData>
    <row r="1" spans="1:9" s="613" customFormat="1" x14ac:dyDescent="0.35"/>
    <row r="2" spans="1:9" s="613" customFormat="1" ht="12.75" customHeight="1" x14ac:dyDescent="0.35"/>
    <row r="3" spans="1:9" s="613" customFormat="1" ht="17.25" customHeight="1" x14ac:dyDescent="0.4">
      <c r="A3" s="615" t="s">
        <v>355</v>
      </c>
      <c r="B3" s="614"/>
      <c r="C3" s="614"/>
      <c r="G3" s="616"/>
    </row>
    <row r="4" spans="1:9" s="613" customFormat="1" x14ac:dyDescent="0.35">
      <c r="C4" s="617"/>
    </row>
    <row r="5" spans="1:9" s="613" customFormat="1" ht="107.5" customHeight="1" x14ac:dyDescent="0.4">
      <c r="A5" s="618" t="s">
        <v>121</v>
      </c>
      <c r="B5" s="619" t="s">
        <v>316</v>
      </c>
      <c r="C5" s="619" t="s">
        <v>480</v>
      </c>
      <c r="D5" s="619" t="s">
        <v>481</v>
      </c>
      <c r="E5" s="619" t="s">
        <v>482</v>
      </c>
      <c r="F5" s="620" t="s">
        <v>483</v>
      </c>
      <c r="G5" s="619" t="s">
        <v>484</v>
      </c>
      <c r="H5" s="620" t="s">
        <v>485</v>
      </c>
      <c r="I5" s="620" t="s">
        <v>486</v>
      </c>
    </row>
    <row r="6" spans="1:9" s="613" customFormat="1" x14ac:dyDescent="0.35">
      <c r="B6" s="621"/>
      <c r="C6" s="621"/>
      <c r="D6" s="621"/>
      <c r="E6" s="621"/>
      <c r="F6" s="621"/>
      <c r="G6" s="621"/>
      <c r="H6" s="621"/>
      <c r="I6" s="621"/>
    </row>
    <row r="7" spans="1:9" s="613" customFormat="1" ht="42.65" customHeight="1" x14ac:dyDescent="0.4">
      <c r="A7" s="622" t="s">
        <v>356</v>
      </c>
      <c r="B7" s="617">
        <v>19.399435950417601</v>
      </c>
      <c r="C7" s="617">
        <v>-5.7451610437868297</v>
      </c>
      <c r="D7" s="617">
        <v>-0.16679406999999999</v>
      </c>
      <c r="E7" s="617">
        <v>0.56706937702050797</v>
      </c>
      <c r="F7" s="617">
        <v>202.82372435966474</v>
      </c>
      <c r="G7" s="617">
        <v>216.87827457331602</v>
      </c>
      <c r="H7" s="617">
        <v>0.17790275680193701</v>
      </c>
      <c r="I7" s="617">
        <v>217.05617733011795</v>
      </c>
    </row>
    <row r="8" spans="1:9" s="613" customFormat="1" ht="20.5" customHeight="1" x14ac:dyDescent="0.35">
      <c r="A8" s="872" t="s">
        <v>357</v>
      </c>
      <c r="B8" s="617" t="s">
        <v>83</v>
      </c>
      <c r="C8" s="623" t="s">
        <v>83</v>
      </c>
      <c r="D8" s="623" t="s">
        <v>83</v>
      </c>
      <c r="E8" s="617" t="s">
        <v>83</v>
      </c>
      <c r="F8" s="623" t="s">
        <v>83</v>
      </c>
      <c r="G8" s="623" t="s">
        <v>83</v>
      </c>
      <c r="H8" s="623" t="s">
        <v>83</v>
      </c>
      <c r="I8" s="623" t="s">
        <v>83</v>
      </c>
    </row>
    <row r="9" spans="1:9" s="613" customFormat="1" ht="20.5" customHeight="1" x14ac:dyDescent="0.35">
      <c r="A9" s="624" t="s">
        <v>358</v>
      </c>
      <c r="B9" s="617" t="s">
        <v>83</v>
      </c>
      <c r="C9" s="617" t="s">
        <v>83</v>
      </c>
      <c r="D9" s="617" t="s">
        <v>83</v>
      </c>
      <c r="E9" s="617" t="s">
        <v>83</v>
      </c>
      <c r="F9" s="617">
        <v>25.396335240075601</v>
      </c>
      <c r="G9" s="617">
        <v>25.396335240075601</v>
      </c>
      <c r="H9" s="617">
        <v>9.0089214716813897E-3</v>
      </c>
      <c r="I9" s="617">
        <v>25.405344161547283</v>
      </c>
    </row>
    <row r="10" spans="1:9" s="613" customFormat="1" ht="41.5" customHeight="1" x14ac:dyDescent="0.35">
      <c r="A10" s="625" t="s">
        <v>359</v>
      </c>
      <c r="B10" s="626" t="s">
        <v>83</v>
      </c>
      <c r="C10" s="626">
        <v>-3.7025155919925692</v>
      </c>
      <c r="D10" s="626">
        <v>3.2611100000000015E-3</v>
      </c>
      <c r="E10" s="626" t="s">
        <v>83</v>
      </c>
      <c r="F10" s="626">
        <v>0</v>
      </c>
      <c r="G10" s="626">
        <v>-3.6992544819925692</v>
      </c>
      <c r="H10" s="626">
        <v>-1.8075743667052391E-2</v>
      </c>
      <c r="I10" s="626">
        <v>-3.7173302256596217</v>
      </c>
    </row>
    <row r="11" spans="1:9" s="613" customFormat="1" ht="20.5" customHeight="1" x14ac:dyDescent="0.35">
      <c r="A11" s="627" t="s">
        <v>357</v>
      </c>
      <c r="B11" s="617" t="s">
        <v>83</v>
      </c>
      <c r="C11" s="617">
        <v>-3.7025155919925692</v>
      </c>
      <c r="D11" s="617">
        <v>3.2611100000000015E-3</v>
      </c>
      <c r="E11" s="617" t="s">
        <v>83</v>
      </c>
      <c r="F11" s="617">
        <v>25.396335240075601</v>
      </c>
      <c r="G11" s="617">
        <v>21.697080758083032</v>
      </c>
      <c r="H11" s="617">
        <v>-9.0668221953710011E-3</v>
      </c>
      <c r="I11" s="617">
        <v>21.68801393588766</v>
      </c>
    </row>
    <row r="12" spans="1:9" s="613" customFormat="1" ht="41.15" customHeight="1" x14ac:dyDescent="0.35">
      <c r="A12" s="627" t="s">
        <v>369</v>
      </c>
      <c r="B12" s="617" t="s">
        <v>83</v>
      </c>
      <c r="C12" s="617" t="s">
        <v>83</v>
      </c>
      <c r="D12" s="617" t="s">
        <v>83</v>
      </c>
      <c r="E12" s="617" t="s">
        <v>83</v>
      </c>
      <c r="F12" s="617" t="s">
        <v>83</v>
      </c>
      <c r="G12" s="617" t="s">
        <v>83</v>
      </c>
      <c r="H12" s="617" t="s">
        <v>83</v>
      </c>
      <c r="I12" s="617" t="s">
        <v>83</v>
      </c>
    </row>
    <row r="13" spans="1:9" s="613" customFormat="1" ht="41.15" customHeight="1" x14ac:dyDescent="0.35">
      <c r="A13" s="902" t="s">
        <v>370</v>
      </c>
      <c r="B13" s="628" t="s">
        <v>83</v>
      </c>
      <c r="C13" s="628" t="s">
        <v>83</v>
      </c>
      <c r="D13" s="628" t="s">
        <v>83</v>
      </c>
      <c r="E13" s="903">
        <v>2.1795020000000002E-2</v>
      </c>
      <c r="F13" s="903">
        <v>0.14070701999999999</v>
      </c>
      <c r="G13" s="903">
        <v>0.16250203999999999</v>
      </c>
      <c r="H13" s="903" t="s">
        <v>83</v>
      </c>
      <c r="I13" s="903">
        <v>0.16250203999999999</v>
      </c>
    </row>
    <row r="14" spans="1:9" s="613" customFormat="1" ht="20.5" customHeight="1" x14ac:dyDescent="0.35">
      <c r="A14" s="625" t="s">
        <v>371</v>
      </c>
      <c r="B14" s="626" t="s">
        <v>83</v>
      </c>
      <c r="C14" s="626" t="s">
        <v>83</v>
      </c>
      <c r="D14" s="626" t="s">
        <v>83</v>
      </c>
      <c r="E14" s="626" t="s">
        <v>83</v>
      </c>
      <c r="F14" s="626">
        <v>-35.328548320000003</v>
      </c>
      <c r="G14" s="626">
        <v>-35.328548320000003</v>
      </c>
      <c r="H14" s="626" t="s">
        <v>83</v>
      </c>
      <c r="I14" s="626">
        <v>-35.328548320000003</v>
      </c>
    </row>
    <row r="15" spans="1:9" s="613" customFormat="1" ht="40.5" customHeight="1" x14ac:dyDescent="0.35">
      <c r="A15" s="627" t="s">
        <v>361</v>
      </c>
      <c r="B15" s="628" t="s">
        <v>83</v>
      </c>
      <c r="C15" s="628" t="s">
        <v>83</v>
      </c>
      <c r="D15" s="628" t="s">
        <v>83</v>
      </c>
      <c r="E15" s="628">
        <v>2.1795020000000002E-2</v>
      </c>
      <c r="F15" s="628">
        <v>-35.165546500000005</v>
      </c>
      <c r="G15" s="628">
        <v>-35.143751480000006</v>
      </c>
      <c r="H15" s="628" t="s">
        <v>83</v>
      </c>
      <c r="I15" s="628">
        <v>-35.143751480000006</v>
      </c>
    </row>
    <row r="16" spans="1:9" s="613" customFormat="1" ht="20.5" customHeight="1" x14ac:dyDescent="0.35">
      <c r="A16" s="629" t="s">
        <v>372</v>
      </c>
      <c r="B16" s="626" t="s">
        <v>83</v>
      </c>
      <c r="C16" s="626" t="s">
        <v>83</v>
      </c>
      <c r="D16" s="626" t="s">
        <v>83</v>
      </c>
      <c r="E16" s="626" t="s">
        <v>83</v>
      </c>
      <c r="F16" s="626">
        <v>4.3751999999999999E-2</v>
      </c>
      <c r="G16" s="626">
        <v>4.3751999999999999E-2</v>
      </c>
      <c r="H16" s="626" t="s">
        <v>83</v>
      </c>
      <c r="I16" s="626">
        <v>4.3751999999999999E-2</v>
      </c>
    </row>
    <row r="17" spans="1:9" s="613" customFormat="1" ht="40.5" customHeight="1" x14ac:dyDescent="0.4">
      <c r="A17" s="622" t="s">
        <v>491</v>
      </c>
      <c r="B17" s="630">
        <v>19.399435950417601</v>
      </c>
      <c r="C17" s="630">
        <v>-9.4476766357793984</v>
      </c>
      <c r="D17" s="630">
        <v>-0.16353295999999998</v>
      </c>
      <c r="E17" s="630">
        <v>0.58886439702050797</v>
      </c>
      <c r="F17" s="630">
        <v>193.09826509974036</v>
      </c>
      <c r="G17" s="630">
        <v>203.47535585139909</v>
      </c>
      <c r="H17" s="630">
        <v>0.16883593460656601</v>
      </c>
      <c r="I17" s="630">
        <v>203.64419178600562</v>
      </c>
    </row>
    <row r="18" spans="1:9" s="613" customFormat="1" ht="20.149999999999999" customHeight="1" x14ac:dyDescent="0.35">
      <c r="A18" s="624" t="s">
        <v>358</v>
      </c>
      <c r="B18" s="613" t="s">
        <v>83</v>
      </c>
      <c r="C18" s="617" t="s">
        <v>83</v>
      </c>
      <c r="D18" s="617" t="s">
        <v>83</v>
      </c>
      <c r="E18" s="617" t="s">
        <v>83</v>
      </c>
      <c r="F18" s="617">
        <v>8.6672325603215796</v>
      </c>
      <c r="G18" s="617">
        <v>8.6672325603215796</v>
      </c>
      <c r="H18" s="617">
        <v>1.58458957318136E-3</v>
      </c>
      <c r="I18" s="628">
        <v>8.6688171498947604</v>
      </c>
    </row>
    <row r="19" spans="1:9" s="613" customFormat="1" ht="36" customHeight="1" x14ac:dyDescent="0.35">
      <c r="A19" s="625" t="s">
        <v>359</v>
      </c>
      <c r="B19" s="626" t="s">
        <v>83</v>
      </c>
      <c r="C19" s="626">
        <v>0.33087216563531952</v>
      </c>
      <c r="D19" s="626">
        <v>-0.23628446000000003</v>
      </c>
      <c r="E19" s="626">
        <v>0</v>
      </c>
      <c r="F19" s="626">
        <v>-4.0278000000000001E-2</v>
      </c>
      <c r="G19" s="626">
        <v>5.4309705635319505E-2</v>
      </c>
      <c r="H19" s="626">
        <v>-7.5218916615826872E-3</v>
      </c>
      <c r="I19" s="626">
        <v>4.6787813973736825E-2</v>
      </c>
    </row>
    <row r="20" spans="1:9" s="613" customFormat="1" ht="20.149999999999999" customHeight="1" x14ac:dyDescent="0.35">
      <c r="A20" s="627" t="s">
        <v>357</v>
      </c>
      <c r="B20" s="617" t="s">
        <v>83</v>
      </c>
      <c r="C20" s="617">
        <v>0.33087216563531952</v>
      </c>
      <c r="D20" s="617">
        <v>-0.23628446000000003</v>
      </c>
      <c r="E20" s="617" t="s">
        <v>83</v>
      </c>
      <c r="F20" s="617">
        <v>8.6269545603215789</v>
      </c>
      <c r="G20" s="617">
        <v>8.7215422659568986</v>
      </c>
      <c r="H20" s="617">
        <v>-5.9373020884013273E-3</v>
      </c>
      <c r="I20" s="617">
        <v>8.7156049638684969</v>
      </c>
    </row>
    <row r="21" spans="1:9" s="613" customFormat="1" ht="40.5" customHeight="1" x14ac:dyDescent="0.35">
      <c r="A21" s="627" t="s">
        <v>369</v>
      </c>
      <c r="B21" s="621" t="s">
        <v>83</v>
      </c>
      <c r="C21" s="673" t="s">
        <v>83</v>
      </c>
      <c r="D21" s="673" t="s">
        <v>83</v>
      </c>
      <c r="E21" s="673" t="s">
        <v>83</v>
      </c>
      <c r="F21" s="673" t="s">
        <v>83</v>
      </c>
      <c r="G21" s="673" t="s">
        <v>83</v>
      </c>
      <c r="H21" s="673" t="s">
        <v>83</v>
      </c>
      <c r="I21" s="621" t="s">
        <v>83</v>
      </c>
    </row>
    <row r="22" spans="1:9" s="613" customFormat="1" ht="41.5" customHeight="1" x14ac:dyDescent="0.4">
      <c r="A22" s="622" t="s">
        <v>489</v>
      </c>
      <c r="B22" s="630">
        <v>19.399435950417601</v>
      </c>
      <c r="C22" s="630">
        <v>-9.1168044701440802</v>
      </c>
      <c r="D22" s="630">
        <v>-0.39981741999999998</v>
      </c>
      <c r="E22" s="630">
        <v>0.58886439702050797</v>
      </c>
      <c r="F22" s="630">
        <v>201.73098927048872</v>
      </c>
      <c r="G22" s="630">
        <v>212.20266772778274</v>
      </c>
      <c r="H22" s="630">
        <v>0.17790275680193701</v>
      </c>
      <c r="I22" s="704">
        <v>212.38057048458467</v>
      </c>
    </row>
    <row r="23" spans="1:9" ht="20.149999999999999" customHeight="1" x14ac:dyDescent="0.35">
      <c r="A23" s="632" t="s">
        <v>357</v>
      </c>
      <c r="B23" s="617" t="s">
        <v>83</v>
      </c>
      <c r="C23" s="617" t="s">
        <v>83</v>
      </c>
      <c r="D23" s="617" t="s">
        <v>83</v>
      </c>
      <c r="E23" s="617" t="s">
        <v>83</v>
      </c>
      <c r="F23" s="617" t="s">
        <v>83</v>
      </c>
      <c r="G23" s="617" t="s">
        <v>83</v>
      </c>
      <c r="H23" s="617" t="s">
        <v>83</v>
      </c>
      <c r="I23" s="617" t="s">
        <v>83</v>
      </c>
    </row>
    <row r="24" spans="1:9" ht="20.5" customHeight="1" x14ac:dyDescent="0.35">
      <c r="A24" s="624" t="s">
        <v>358</v>
      </c>
      <c r="B24" s="617" t="s">
        <v>83</v>
      </c>
      <c r="C24" s="617" t="s">
        <v>83</v>
      </c>
      <c r="D24" s="617" t="s">
        <v>83</v>
      </c>
      <c r="E24" s="617" t="s">
        <v>83</v>
      </c>
      <c r="F24" s="628">
        <v>28.470799981815901</v>
      </c>
      <c r="G24" s="617">
        <v>28.470799981815901</v>
      </c>
      <c r="H24" s="617">
        <v>7.3626083000111302E-3</v>
      </c>
      <c r="I24" s="628">
        <v>28.478162590115911</v>
      </c>
    </row>
    <row r="25" spans="1:9" ht="40.5" customHeight="1" x14ac:dyDescent="0.35">
      <c r="A25" s="625" t="s">
        <v>359</v>
      </c>
      <c r="B25" s="626" t="s">
        <v>83</v>
      </c>
      <c r="C25" s="626">
        <v>-2.4090882700881191</v>
      </c>
      <c r="D25" s="626">
        <v>-0.42637936999999998</v>
      </c>
      <c r="E25" s="626" t="s">
        <v>83</v>
      </c>
      <c r="F25" s="626">
        <v>0</v>
      </c>
      <c r="G25" s="626">
        <v>-2.8354676400881189</v>
      </c>
      <c r="H25" s="626">
        <v>1.7193009697156848E-2</v>
      </c>
      <c r="I25" s="626">
        <v>-2.8182746303909623</v>
      </c>
    </row>
    <row r="26" spans="1:9" ht="20.5" customHeight="1" x14ac:dyDescent="0.35">
      <c r="A26" s="627" t="s">
        <v>357</v>
      </c>
      <c r="B26" s="617" t="s">
        <v>83</v>
      </c>
      <c r="C26" s="617">
        <v>-2.4090882700881191</v>
      </c>
      <c r="D26" s="617">
        <v>-0.42637936999999998</v>
      </c>
      <c r="E26" s="617" t="s">
        <v>83</v>
      </c>
      <c r="F26" s="617">
        <v>28.470799981815901</v>
      </c>
      <c r="G26" s="617">
        <v>25.635332341727782</v>
      </c>
      <c r="H26" s="617">
        <v>2.4555617997167978E-2</v>
      </c>
      <c r="I26" s="617">
        <v>25.659887959724951</v>
      </c>
    </row>
    <row r="27" spans="1:9" ht="41.15" customHeight="1" x14ac:dyDescent="0.35">
      <c r="A27" s="632" t="s">
        <v>369</v>
      </c>
      <c r="B27" s="617" t="s">
        <v>83</v>
      </c>
      <c r="C27" s="617" t="s">
        <v>83</v>
      </c>
      <c r="D27" s="617" t="s">
        <v>83</v>
      </c>
      <c r="E27" s="617" t="s">
        <v>83</v>
      </c>
      <c r="F27" s="617" t="s">
        <v>83</v>
      </c>
      <c r="G27" s="617" t="s">
        <v>83</v>
      </c>
      <c r="H27" s="617" t="s">
        <v>83</v>
      </c>
      <c r="I27" s="617" t="s">
        <v>83</v>
      </c>
    </row>
    <row r="28" spans="1:9" ht="40.5" customHeight="1" x14ac:dyDescent="0.35">
      <c r="A28" s="904" t="s">
        <v>370</v>
      </c>
      <c r="B28" s="903" t="s">
        <v>83</v>
      </c>
      <c r="C28" s="903" t="s">
        <v>83</v>
      </c>
      <c r="D28" s="903" t="s">
        <v>83</v>
      </c>
      <c r="E28" s="903">
        <v>4.072427E-2</v>
      </c>
      <c r="F28" s="903">
        <v>0.10934909999999992</v>
      </c>
      <c r="G28" s="905">
        <v>0.15007336999999993</v>
      </c>
      <c r="H28" s="903" t="s">
        <v>83</v>
      </c>
      <c r="I28" s="903">
        <v>0.15007336999999993</v>
      </c>
    </row>
    <row r="29" spans="1:9" ht="20.5" customHeight="1" x14ac:dyDescent="0.35">
      <c r="A29" s="633" t="s">
        <v>371</v>
      </c>
      <c r="B29" s="628" t="s">
        <v>83</v>
      </c>
      <c r="C29" s="628" t="s">
        <v>83</v>
      </c>
      <c r="D29" s="628" t="s">
        <v>83</v>
      </c>
      <c r="E29" s="628" t="s">
        <v>83</v>
      </c>
      <c r="F29" s="628">
        <v>-35.337391359999998</v>
      </c>
      <c r="G29" s="617">
        <v>-35.337391359999998</v>
      </c>
      <c r="H29" s="628" t="s">
        <v>83</v>
      </c>
      <c r="I29" s="628">
        <v>-35.337391359999998</v>
      </c>
    </row>
    <row r="30" spans="1:9" ht="20.5" customHeight="1" x14ac:dyDescent="0.35">
      <c r="A30" s="633" t="s">
        <v>360</v>
      </c>
      <c r="B30" s="628" t="s">
        <v>83</v>
      </c>
      <c r="C30" s="628" t="s">
        <v>83</v>
      </c>
      <c r="D30" s="628" t="s">
        <v>83</v>
      </c>
      <c r="E30" s="628" t="s">
        <v>83</v>
      </c>
      <c r="F30" s="628">
        <v>2.22948E-2</v>
      </c>
      <c r="G30" s="617">
        <v>2.22948E-2</v>
      </c>
      <c r="H30" s="628" t="s">
        <v>83</v>
      </c>
      <c r="I30" s="628">
        <v>2.22948E-2</v>
      </c>
    </row>
    <row r="31" spans="1:9" ht="40.5" customHeight="1" x14ac:dyDescent="0.35">
      <c r="A31" s="634" t="s">
        <v>353</v>
      </c>
      <c r="B31" s="626" t="s">
        <v>83</v>
      </c>
      <c r="C31" s="626" t="s">
        <v>83</v>
      </c>
      <c r="D31" s="626" t="s">
        <v>83</v>
      </c>
      <c r="E31" s="674" t="s">
        <v>83</v>
      </c>
      <c r="F31" s="626">
        <v>-0.50735699000000001</v>
      </c>
      <c r="G31" s="626">
        <v>-0.50735699000000001</v>
      </c>
      <c r="H31" s="626" t="s">
        <v>83</v>
      </c>
      <c r="I31" s="626">
        <v>-0.50735699000000001</v>
      </c>
    </row>
    <row r="32" spans="1:9" ht="41.5" customHeight="1" x14ac:dyDescent="0.35">
      <c r="A32" s="906" t="s">
        <v>361</v>
      </c>
      <c r="B32" s="903" t="s">
        <v>83</v>
      </c>
      <c r="C32" s="903" t="s">
        <v>83</v>
      </c>
      <c r="D32" s="903" t="s">
        <v>83</v>
      </c>
      <c r="E32" s="907">
        <v>4.0724269999999993E-2</v>
      </c>
      <c r="F32" s="903">
        <v>-35.715131249999999</v>
      </c>
      <c r="G32" s="903">
        <v>-35.674406979999993</v>
      </c>
      <c r="H32" s="903" t="s">
        <v>83</v>
      </c>
      <c r="I32" s="903">
        <v>-35.674406979999993</v>
      </c>
    </row>
    <row r="33" spans="1:10" ht="20.5" customHeight="1" x14ac:dyDescent="0.35">
      <c r="A33" s="634" t="s">
        <v>372</v>
      </c>
      <c r="B33" s="626" t="s">
        <v>83</v>
      </c>
      <c r="C33" s="626" t="s">
        <v>83</v>
      </c>
      <c r="D33" s="626" t="s">
        <v>83</v>
      </c>
      <c r="E33" s="626" t="s">
        <v>83</v>
      </c>
      <c r="F33" s="626">
        <v>-1.1580999999999999E-2</v>
      </c>
      <c r="G33" s="626">
        <v>-1.1580999999999999E-2</v>
      </c>
      <c r="H33" s="626" t="s">
        <v>83</v>
      </c>
      <c r="I33" s="626">
        <v>-1.1580999999999999E-2</v>
      </c>
    </row>
    <row r="34" spans="1:10" ht="41.5" customHeight="1" x14ac:dyDescent="0.4">
      <c r="A34" s="635" t="s">
        <v>490</v>
      </c>
      <c r="B34" s="704">
        <v>19.399435950417601</v>
      </c>
      <c r="C34" s="704">
        <v>-11.525892740232198</v>
      </c>
      <c r="D34" s="704">
        <v>-0.82619679000000001</v>
      </c>
      <c r="E34" s="704">
        <v>0.62958866702050797</v>
      </c>
      <c r="F34" s="704">
        <v>194.44701259187784</v>
      </c>
      <c r="G34" s="704">
        <v>202.12394767908376</v>
      </c>
      <c r="H34" s="704">
        <v>0.202458374799105</v>
      </c>
      <c r="I34" s="704">
        <v>202.32640605388286</v>
      </c>
      <c r="J34" s="849"/>
    </row>
    <row r="35" spans="1:10" ht="18" x14ac:dyDescent="0.4">
      <c r="A35" s="850"/>
      <c r="B35" s="704"/>
      <c r="C35" s="704"/>
      <c r="D35" s="704"/>
      <c r="E35" s="704"/>
      <c r="F35" s="704"/>
      <c r="G35" s="704"/>
      <c r="H35" s="704"/>
      <c r="I35" s="704"/>
      <c r="J35" s="849"/>
    </row>
    <row r="36" spans="1:10" ht="20.149999999999999" customHeight="1" x14ac:dyDescent="0.35"/>
    <row r="37" spans="1:10" ht="20.149999999999999" customHeight="1" x14ac:dyDescent="0.35"/>
    <row r="38" spans="1:10" ht="20.149999999999999" customHeight="1" x14ac:dyDescent="0.35"/>
    <row r="39" spans="1:10" ht="20.149999999999999" customHeight="1" x14ac:dyDescent="0.35"/>
    <row r="40" spans="1:10" ht="20.149999999999999" customHeight="1" x14ac:dyDescent="0.35"/>
    <row r="41" spans="1:10" ht="20.149999999999999" customHeight="1" x14ac:dyDescent="0.35"/>
    <row r="42" spans="1:10" ht="20.149999999999999" customHeight="1" x14ac:dyDescent="0.35"/>
    <row r="46" spans="1:10" ht="20.149999999999999" customHeight="1" x14ac:dyDescent="0.35"/>
    <row r="47" spans="1:10" ht="20.149999999999999" customHeight="1" x14ac:dyDescent="0.35"/>
    <row r="48" spans="1:10" ht="20.149999999999999" customHeight="1" x14ac:dyDescent="0.35"/>
    <row r="49" ht="20.149999999999999" customHeight="1" x14ac:dyDescent="0.35"/>
    <row r="50" ht="20.149999999999999" customHeight="1" x14ac:dyDescent="0.35"/>
    <row r="51" ht="20.149999999999999" customHeight="1" x14ac:dyDescent="0.35"/>
    <row r="52" ht="20.149999999999999" customHeight="1" x14ac:dyDescent="0.35"/>
  </sheetData>
  <pageMargins left="0.75" right="0.28000000000000003" top="1" bottom="1" header="0.4921259845" footer="0.4921259845"/>
  <pageSetup paperSize="9" scale="54" orientation="portrait" horizontalDpi="12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ul8">
    <pageSetUpPr fitToPage="1"/>
  </sheetPr>
  <dimension ref="A3:S121"/>
  <sheetViews>
    <sheetView zoomScale="60" zoomScaleNormal="60" zoomScaleSheetLayoutView="55" workbookViewId="0">
      <selection activeCell="B17" sqref="B17:E17"/>
    </sheetView>
  </sheetViews>
  <sheetFormatPr defaultColWidth="9.1796875" defaultRowHeight="17.5" x14ac:dyDescent="0.35"/>
  <cols>
    <col min="1" max="1" width="36.81640625" style="824" customWidth="1"/>
    <col min="2" max="3" width="15.26953125" style="824" customWidth="1"/>
    <col min="4" max="5" width="15.453125" style="824" customWidth="1"/>
    <col min="6" max="7" width="15.26953125" style="824" customWidth="1"/>
    <col min="8" max="11" width="15.453125" style="824" customWidth="1"/>
    <col min="12" max="13" width="9.1796875" style="824"/>
    <col min="14" max="14" width="9.1796875" style="828"/>
    <col min="15" max="16384" width="9.1796875" style="658"/>
  </cols>
  <sheetData>
    <row r="3" spans="1:13" ht="18" x14ac:dyDescent="0.4">
      <c r="A3" s="660" t="s">
        <v>367</v>
      </c>
      <c r="B3" s="613"/>
      <c r="C3" s="705"/>
      <c r="D3" s="705"/>
      <c r="E3" s="705"/>
      <c r="F3" s="705"/>
      <c r="G3" s="705"/>
      <c r="H3" s="705"/>
      <c r="I3" s="705"/>
      <c r="J3" s="705"/>
      <c r="K3" s="705"/>
    </row>
    <row r="4" spans="1:13" ht="18" x14ac:dyDescent="0.4">
      <c r="A4" s="707"/>
      <c r="B4" s="746"/>
      <c r="C4" s="746"/>
      <c r="D4" s="705"/>
      <c r="E4" s="705"/>
      <c r="F4" s="705"/>
      <c r="G4" s="705"/>
      <c r="H4" s="705"/>
      <c r="I4" s="705"/>
      <c r="J4" s="705"/>
      <c r="K4" s="705"/>
    </row>
    <row r="5" spans="1:13" ht="18" x14ac:dyDescent="0.4">
      <c r="A5" s="746" t="s">
        <v>373</v>
      </c>
      <c r="B5" s="746"/>
      <c r="C5" s="746"/>
      <c r="D5" s="746"/>
      <c r="E5" s="747"/>
      <c r="F5" s="747"/>
      <c r="G5" s="747"/>
      <c r="H5" s="747"/>
      <c r="I5" s="747"/>
      <c r="J5" s="707"/>
      <c r="K5" s="707"/>
    </row>
    <row r="6" spans="1:13" ht="18" x14ac:dyDescent="0.4">
      <c r="A6" s="746"/>
      <c r="B6" s="746"/>
      <c r="C6" s="747"/>
      <c r="D6" s="746"/>
      <c r="E6" s="747"/>
      <c r="F6" s="748"/>
      <c r="G6" s="747"/>
      <c r="H6" s="747"/>
      <c r="I6" s="747"/>
      <c r="J6" s="707"/>
      <c r="K6" s="707"/>
    </row>
    <row r="7" spans="1:13" ht="19" customHeight="1" x14ac:dyDescent="0.4">
      <c r="A7" s="749"/>
      <c r="B7" s="977" t="s">
        <v>501</v>
      </c>
      <c r="C7" s="977" t="s">
        <v>83</v>
      </c>
      <c r="D7" s="977" t="s">
        <v>83</v>
      </c>
      <c r="E7" s="978" t="s">
        <v>83</v>
      </c>
      <c r="F7" s="977" t="s">
        <v>193</v>
      </c>
      <c r="G7" s="977" t="s">
        <v>83</v>
      </c>
      <c r="H7" s="977" t="s">
        <v>83</v>
      </c>
      <c r="I7" s="978" t="s">
        <v>83</v>
      </c>
      <c r="J7" s="750"/>
      <c r="K7" s="747"/>
    </row>
    <row r="8" spans="1:13" ht="64" customHeight="1" x14ac:dyDescent="0.4">
      <c r="A8" s="751" t="s">
        <v>121</v>
      </c>
      <c r="B8" s="752" t="s">
        <v>374</v>
      </c>
      <c r="C8" s="752" t="s">
        <v>375</v>
      </c>
      <c r="D8" s="964" t="s">
        <v>208</v>
      </c>
      <c r="E8" s="965" t="s">
        <v>374</v>
      </c>
      <c r="F8" s="752" t="s">
        <v>374</v>
      </c>
      <c r="G8" s="752" t="s">
        <v>375</v>
      </c>
      <c r="H8" s="964" t="s">
        <v>208</v>
      </c>
      <c r="I8" s="965"/>
      <c r="J8" s="982" t="s">
        <v>376</v>
      </c>
      <c r="K8" s="964"/>
    </row>
    <row r="9" spans="1:13" ht="19" customHeight="1" x14ac:dyDescent="0.35">
      <c r="A9" s="749"/>
      <c r="B9" s="747"/>
      <c r="C9" s="753"/>
      <c r="D9" s="753"/>
      <c r="E9" s="754"/>
      <c r="F9" s="747"/>
      <c r="G9" s="753"/>
      <c r="H9" s="753"/>
      <c r="I9" s="753"/>
      <c r="J9" s="755"/>
      <c r="K9" s="747"/>
    </row>
    <row r="10" spans="1:13" ht="19" customHeight="1" x14ac:dyDescent="0.4">
      <c r="A10" s="756" t="s">
        <v>206</v>
      </c>
      <c r="B10" s="757">
        <v>74.529158739171137</v>
      </c>
      <c r="C10" s="757">
        <v>0.51166674582234373</v>
      </c>
      <c r="D10" s="972">
        <v>75.040825484993476</v>
      </c>
      <c r="E10" s="973"/>
      <c r="F10" s="758">
        <v>74.404790082002052</v>
      </c>
      <c r="G10" s="758">
        <v>0.31638489999999864</v>
      </c>
      <c r="H10" s="974">
        <v>74.721174982002054</v>
      </c>
      <c r="I10" s="967" t="s">
        <v>83</v>
      </c>
      <c r="J10" s="975">
        <v>0.42779105530449124</v>
      </c>
      <c r="K10" s="976" t="s">
        <v>83</v>
      </c>
      <c r="L10" s="824" t="s">
        <v>83</v>
      </c>
      <c r="M10" s="824" t="s">
        <v>83</v>
      </c>
    </row>
    <row r="11" spans="1:13" ht="19" customHeight="1" x14ac:dyDescent="0.4">
      <c r="A11" s="756" t="s">
        <v>207</v>
      </c>
      <c r="B11" s="757">
        <v>27.09264757242283</v>
      </c>
      <c r="C11" s="757">
        <v>0.56814896000000004</v>
      </c>
      <c r="D11" s="972">
        <v>27.660796532422829</v>
      </c>
      <c r="E11" s="973"/>
      <c r="F11" s="758">
        <v>24.970888816831991</v>
      </c>
      <c r="G11" s="758">
        <v>0.89878064000000013</v>
      </c>
      <c r="H11" s="974">
        <v>25.869669456831993</v>
      </c>
      <c r="I11" s="967" t="s">
        <v>83</v>
      </c>
      <c r="J11" s="975">
        <v>6.9236565955341671</v>
      </c>
      <c r="K11" s="976" t="s">
        <v>83</v>
      </c>
      <c r="L11" s="824" t="s">
        <v>83</v>
      </c>
      <c r="M11" s="824" t="s">
        <v>83</v>
      </c>
    </row>
    <row r="12" spans="1:13" ht="19" customHeight="1" x14ac:dyDescent="0.4">
      <c r="A12" s="756" t="s">
        <v>363</v>
      </c>
      <c r="B12" s="757">
        <v>58.297830244768356</v>
      </c>
      <c r="C12" s="757">
        <v>0.66519594999999976</v>
      </c>
      <c r="D12" s="972">
        <v>58.963026194768354</v>
      </c>
      <c r="E12" s="973"/>
      <c r="F12" s="758">
        <v>65.279328032414512</v>
      </c>
      <c r="G12" s="758">
        <v>0.61968635000000016</v>
      </c>
      <c r="H12" s="974">
        <v>65.899014382414506</v>
      </c>
      <c r="I12" s="967" t="s">
        <v>83</v>
      </c>
      <c r="J12" s="975">
        <v>-10.525177428901058</v>
      </c>
      <c r="K12" s="976" t="s">
        <v>83</v>
      </c>
      <c r="L12" s="824" t="s">
        <v>83</v>
      </c>
      <c r="M12" s="824" t="s">
        <v>83</v>
      </c>
    </row>
    <row r="13" spans="1:13" ht="19" customHeight="1" x14ac:dyDescent="0.4">
      <c r="A13" s="756" t="s">
        <v>364</v>
      </c>
      <c r="B13" s="757">
        <v>30.549761583667475</v>
      </c>
      <c r="C13" s="757">
        <v>-9.3069098845535145E-2</v>
      </c>
      <c r="D13" s="972">
        <v>30.456692484821939</v>
      </c>
      <c r="E13" s="973"/>
      <c r="F13" s="758">
        <v>31.640389198743506</v>
      </c>
      <c r="G13" s="758">
        <v>-5.0931703299283987E-16</v>
      </c>
      <c r="H13" s="974">
        <v>31.640389198743506</v>
      </c>
      <c r="I13" s="967" t="s">
        <v>83</v>
      </c>
      <c r="J13" s="975">
        <v>-3.741094038023316</v>
      </c>
      <c r="K13" s="976" t="s">
        <v>83</v>
      </c>
      <c r="L13" s="824" t="s">
        <v>83</v>
      </c>
      <c r="M13" s="824" t="s">
        <v>83</v>
      </c>
    </row>
    <row r="14" spans="1:13" ht="18" x14ac:dyDescent="0.4">
      <c r="A14" s="759" t="s">
        <v>377</v>
      </c>
      <c r="B14" s="760" t="s">
        <v>83</v>
      </c>
      <c r="C14" s="760">
        <v>-1.6519425569768083</v>
      </c>
      <c r="D14" s="983">
        <v>-1.6519425569768083</v>
      </c>
      <c r="E14" s="984" t="s">
        <v>83</v>
      </c>
      <c r="F14" s="761" t="s">
        <v>83</v>
      </c>
      <c r="G14" s="761">
        <v>-1.8348518899999995</v>
      </c>
      <c r="H14" s="968">
        <v>-1.8348518899999995</v>
      </c>
      <c r="I14" s="969" t="s">
        <v>83</v>
      </c>
      <c r="J14" s="762"/>
      <c r="K14" s="763"/>
    </row>
    <row r="15" spans="1:13" ht="18" x14ac:dyDescent="0.4">
      <c r="A15" s="749" t="s">
        <v>208</v>
      </c>
      <c r="B15" s="764">
        <v>190.4693981400298</v>
      </c>
      <c r="C15" s="764" t="s">
        <v>83</v>
      </c>
      <c r="D15" s="980">
        <v>190.46939814002977</v>
      </c>
      <c r="E15" s="981"/>
      <c r="F15" s="765">
        <v>196.29539612999207</v>
      </c>
      <c r="G15" s="766" t="s">
        <v>83</v>
      </c>
      <c r="H15" s="970">
        <v>196.29539612999204</v>
      </c>
      <c r="I15" s="971" t="s">
        <v>83</v>
      </c>
      <c r="J15" s="975">
        <v>-2.9679748505686518</v>
      </c>
      <c r="K15" s="976" t="s">
        <v>83</v>
      </c>
      <c r="L15" s="824" t="s">
        <v>83</v>
      </c>
      <c r="M15" s="824" t="s">
        <v>83</v>
      </c>
    </row>
    <row r="16" spans="1:13" ht="18" x14ac:dyDescent="0.4">
      <c r="A16" s="767"/>
      <c r="B16" s="746"/>
      <c r="C16" s="747"/>
      <c r="D16" s="747"/>
      <c r="E16" s="746"/>
      <c r="F16" s="747"/>
      <c r="G16" s="748"/>
      <c r="H16" s="748"/>
      <c r="I16" s="747"/>
      <c r="J16" s="747"/>
      <c r="K16" s="747"/>
    </row>
    <row r="17" spans="1:14" ht="20.149999999999999" customHeight="1" x14ac:dyDescent="0.4">
      <c r="A17" s="749"/>
      <c r="B17" s="977" t="s">
        <v>494</v>
      </c>
      <c r="C17" s="977"/>
      <c r="D17" s="977" t="s">
        <v>83</v>
      </c>
      <c r="E17" s="978"/>
      <c r="F17" s="979" t="s">
        <v>495</v>
      </c>
      <c r="G17" s="977"/>
      <c r="H17" s="977" t="s">
        <v>83</v>
      </c>
      <c r="I17" s="978"/>
      <c r="J17" s="750"/>
      <c r="K17" s="747"/>
    </row>
    <row r="18" spans="1:14" ht="63" customHeight="1" x14ac:dyDescent="0.4">
      <c r="A18" s="751" t="s">
        <v>121</v>
      </c>
      <c r="B18" s="752" t="s">
        <v>374</v>
      </c>
      <c r="C18" s="752" t="s">
        <v>375</v>
      </c>
      <c r="D18" s="964" t="s">
        <v>208</v>
      </c>
      <c r="E18" s="965" t="s">
        <v>374</v>
      </c>
      <c r="F18" s="752" t="s">
        <v>374</v>
      </c>
      <c r="G18" s="752" t="s">
        <v>375</v>
      </c>
      <c r="H18" s="964" t="s">
        <v>208</v>
      </c>
      <c r="I18" s="965"/>
      <c r="J18" s="982" t="s">
        <v>376</v>
      </c>
      <c r="K18" s="964"/>
    </row>
    <row r="19" spans="1:14" ht="20.149999999999999" customHeight="1" x14ac:dyDescent="0.35">
      <c r="A19" s="749"/>
      <c r="B19" s="747"/>
      <c r="C19" s="753"/>
      <c r="D19" s="753"/>
      <c r="E19" s="754"/>
      <c r="F19" s="747"/>
      <c r="G19" s="753"/>
      <c r="H19" s="753"/>
      <c r="I19" s="753"/>
      <c r="J19" s="755"/>
      <c r="K19" s="747"/>
    </row>
    <row r="20" spans="1:14" ht="20.149999999999999" customHeight="1" x14ac:dyDescent="0.4">
      <c r="A20" s="756" t="s">
        <v>206</v>
      </c>
      <c r="B20" s="757">
        <v>230.36360395777589</v>
      </c>
      <c r="C20" s="757">
        <v>1.1093532499999998</v>
      </c>
      <c r="D20" s="972">
        <v>231.47295720777589</v>
      </c>
      <c r="E20" s="973"/>
      <c r="F20" s="758">
        <v>227.95261832325448</v>
      </c>
      <c r="G20" s="758">
        <v>1.1673819199999991</v>
      </c>
      <c r="H20" s="974">
        <v>229.12000024325448</v>
      </c>
      <c r="I20" s="967"/>
      <c r="J20" s="975">
        <v>1.0269539813300015</v>
      </c>
      <c r="K20" s="976"/>
    </row>
    <row r="21" spans="1:14" ht="20.149999999999999" customHeight="1" x14ac:dyDescent="0.4">
      <c r="A21" s="756" t="s">
        <v>207</v>
      </c>
      <c r="B21" s="757">
        <v>71.427505936389352</v>
      </c>
      <c r="C21" s="757">
        <v>1.41834097</v>
      </c>
      <c r="D21" s="972">
        <v>72.845846906389355</v>
      </c>
      <c r="E21" s="973"/>
      <c r="F21" s="758">
        <v>69.165784858925264</v>
      </c>
      <c r="G21" s="758">
        <v>2.1226203699999999</v>
      </c>
      <c r="H21" s="974">
        <v>71.288405228925257</v>
      </c>
      <c r="I21" s="967"/>
      <c r="J21" s="975">
        <v>2.1847054545023914</v>
      </c>
      <c r="K21" s="976"/>
    </row>
    <row r="22" spans="1:14" ht="20.149999999999999" customHeight="1" x14ac:dyDescent="0.4">
      <c r="A22" s="756" t="s">
        <v>363</v>
      </c>
      <c r="B22" s="757">
        <v>187.62248893236662</v>
      </c>
      <c r="C22" s="757">
        <v>2.1295196499999998</v>
      </c>
      <c r="D22" s="972">
        <v>189.75200858236661</v>
      </c>
      <c r="E22" s="973"/>
      <c r="F22" s="758">
        <v>201.25265660833338</v>
      </c>
      <c r="G22" s="758">
        <v>1.9402003200000004</v>
      </c>
      <c r="H22" s="974">
        <v>203.19285692833338</v>
      </c>
      <c r="I22" s="967"/>
      <c r="J22" s="975">
        <v>-6.6148232517383176</v>
      </c>
      <c r="K22" s="976"/>
    </row>
    <row r="23" spans="1:14" ht="20.149999999999999" customHeight="1" x14ac:dyDescent="0.4">
      <c r="A23" s="756" t="s">
        <v>364</v>
      </c>
      <c r="B23" s="757">
        <v>95.992124645981932</v>
      </c>
      <c r="C23" s="757">
        <v>5.8207660913467405E-17</v>
      </c>
      <c r="D23" s="972">
        <v>95.992124645981932</v>
      </c>
      <c r="E23" s="973"/>
      <c r="F23" s="758">
        <v>97.357670176378946</v>
      </c>
      <c r="G23" s="758">
        <v>-1.1787051334977151E-15</v>
      </c>
      <c r="H23" s="974">
        <v>97.357670176378946</v>
      </c>
      <c r="I23" s="967"/>
      <c r="J23" s="975">
        <v>-1.4026070343744985</v>
      </c>
      <c r="K23" s="976"/>
    </row>
    <row r="24" spans="1:14" ht="18" x14ac:dyDescent="0.4">
      <c r="A24" s="759" t="s">
        <v>377</v>
      </c>
      <c r="B24" s="768" t="s">
        <v>83</v>
      </c>
      <c r="C24" s="760">
        <v>-4.6572138699999996</v>
      </c>
      <c r="D24" s="983">
        <v>-4.6572138699999996</v>
      </c>
      <c r="E24" s="984"/>
      <c r="F24" s="769" t="s">
        <v>83</v>
      </c>
      <c r="G24" s="761">
        <v>-5.2302026099999992</v>
      </c>
      <c r="H24" s="968">
        <v>-5.2302026099999992</v>
      </c>
      <c r="I24" s="969"/>
      <c r="J24" s="762" t="s">
        <v>83</v>
      </c>
      <c r="K24" s="770"/>
    </row>
    <row r="25" spans="1:14" ht="18" x14ac:dyDescent="0.4">
      <c r="A25" s="749" t="s">
        <v>208</v>
      </c>
      <c r="B25" s="764">
        <v>585.40572347251373</v>
      </c>
      <c r="C25" s="764"/>
      <c r="D25" s="980">
        <v>585.40572347251384</v>
      </c>
      <c r="E25" s="981"/>
      <c r="F25" s="765">
        <v>595.72872996689205</v>
      </c>
      <c r="G25" s="766"/>
      <c r="H25" s="970">
        <v>595.72872996689216</v>
      </c>
      <c r="I25" s="971"/>
      <c r="J25" s="975">
        <v>-1.732836772024076</v>
      </c>
      <c r="K25" s="976"/>
    </row>
    <row r="26" spans="1:14" s="774" customFormat="1" ht="18" x14ac:dyDescent="0.4">
      <c r="A26" s="747"/>
      <c r="B26" s="771"/>
      <c r="C26" s="771"/>
      <c r="D26" s="771"/>
      <c r="E26" s="771"/>
      <c r="F26" s="772"/>
      <c r="G26" s="772"/>
      <c r="H26" s="772"/>
      <c r="I26" s="772"/>
      <c r="J26" s="773" t="s">
        <v>83</v>
      </c>
      <c r="K26" s="747"/>
      <c r="L26" s="824"/>
      <c r="M26" s="824"/>
      <c r="N26" s="828"/>
    </row>
    <row r="27" spans="1:14" s="774" customFormat="1" ht="19" customHeight="1" x14ac:dyDescent="0.4">
      <c r="A27" s="747"/>
      <c r="B27" s="747"/>
      <c r="C27" s="775" t="s">
        <v>192</v>
      </c>
      <c r="D27" s="775"/>
      <c r="E27" s="753"/>
      <c r="F27" s="755"/>
      <c r="G27" s="775"/>
      <c r="H27" s="775"/>
      <c r="I27" s="753"/>
      <c r="J27" s="753"/>
      <c r="K27" s="747"/>
      <c r="L27" s="819"/>
      <c r="M27" s="819"/>
      <c r="N27" s="854"/>
    </row>
    <row r="28" spans="1:14" s="774" customFormat="1" ht="64" customHeight="1" x14ac:dyDescent="0.4">
      <c r="A28" s="776" t="s">
        <v>121</v>
      </c>
      <c r="B28" s="752" t="s">
        <v>374</v>
      </c>
      <c r="C28" s="752" t="s">
        <v>375</v>
      </c>
      <c r="D28" s="964" t="s">
        <v>208</v>
      </c>
      <c r="E28" s="965"/>
      <c r="F28" s="777"/>
      <c r="G28" s="707"/>
      <c r="H28" s="707"/>
      <c r="I28" s="778"/>
      <c r="J28" s="778"/>
      <c r="K28" s="747"/>
      <c r="L28" s="819"/>
      <c r="M28" s="819"/>
      <c r="N28" s="854"/>
    </row>
    <row r="29" spans="1:14" s="774" customFormat="1" ht="19" customHeight="1" x14ac:dyDescent="0.35">
      <c r="A29" s="747"/>
      <c r="B29" s="747"/>
      <c r="C29" s="753"/>
      <c r="D29" s="753"/>
      <c r="E29" s="753"/>
      <c r="F29" s="755"/>
      <c r="G29" s="753"/>
      <c r="H29" s="753"/>
      <c r="I29" s="753"/>
      <c r="J29" s="753"/>
      <c r="K29" s="747"/>
      <c r="L29" s="819"/>
      <c r="M29" s="819"/>
      <c r="N29" s="854"/>
    </row>
    <row r="30" spans="1:14" s="774" customFormat="1" ht="19" customHeight="1" x14ac:dyDescent="0.35">
      <c r="A30" s="756" t="s">
        <v>206</v>
      </c>
      <c r="B30" s="758">
        <v>307.53378122304713</v>
      </c>
      <c r="C30" s="758">
        <v>1.8556188999999998</v>
      </c>
      <c r="D30" s="966">
        <v>309.38940012304715</v>
      </c>
      <c r="E30" s="967" t="s">
        <v>83</v>
      </c>
      <c r="F30" s="780"/>
      <c r="G30" s="779"/>
      <c r="H30" s="779"/>
      <c r="I30" s="779"/>
      <c r="J30" s="773"/>
      <c r="K30" s="747"/>
      <c r="L30" s="819"/>
      <c r="M30" s="819"/>
      <c r="N30" s="854"/>
    </row>
    <row r="31" spans="1:14" s="774" customFormat="1" ht="19" customHeight="1" x14ac:dyDescent="0.35">
      <c r="A31" s="756" t="s">
        <v>207</v>
      </c>
      <c r="B31" s="758">
        <v>93.662392138511279</v>
      </c>
      <c r="C31" s="758">
        <v>2.8639962500000005</v>
      </c>
      <c r="D31" s="966">
        <v>96.526388388511279</v>
      </c>
      <c r="E31" s="967" t="s">
        <v>83</v>
      </c>
      <c r="F31" s="780"/>
      <c r="G31" s="779"/>
      <c r="H31" s="779"/>
      <c r="I31" s="779"/>
      <c r="J31" s="773"/>
      <c r="K31" s="747"/>
      <c r="L31" s="819"/>
      <c r="M31" s="819"/>
      <c r="N31" s="854"/>
    </row>
    <row r="32" spans="1:14" s="774" customFormat="1" ht="19" customHeight="1" x14ac:dyDescent="0.35">
      <c r="A32" s="756" t="s">
        <v>363</v>
      </c>
      <c r="B32" s="758">
        <v>267.01611116342423</v>
      </c>
      <c r="C32" s="758">
        <v>2.5779388599999997</v>
      </c>
      <c r="D32" s="966">
        <v>269.59405002342424</v>
      </c>
      <c r="E32" s="967" t="s">
        <v>83</v>
      </c>
      <c r="F32" s="780"/>
      <c r="G32" s="779"/>
      <c r="H32" s="779"/>
      <c r="I32" s="779"/>
      <c r="J32" s="773"/>
      <c r="K32" s="747"/>
      <c r="L32" s="819"/>
      <c r="M32" s="819"/>
      <c r="N32" s="854"/>
    </row>
    <row r="33" spans="1:14" s="774" customFormat="1" ht="19" customHeight="1" x14ac:dyDescent="0.35">
      <c r="A33" s="756" t="s">
        <v>364</v>
      </c>
      <c r="B33" s="758">
        <v>134.00478069226165</v>
      </c>
      <c r="C33" s="758">
        <v>-1.7462298274040221E-15</v>
      </c>
      <c r="D33" s="966">
        <v>134.00478069226165</v>
      </c>
      <c r="E33" s="967" t="s">
        <v>83</v>
      </c>
      <c r="F33" s="780"/>
      <c r="G33" s="779"/>
      <c r="H33" s="779"/>
      <c r="I33" s="779"/>
      <c r="J33" s="773"/>
      <c r="K33" s="747"/>
      <c r="L33" s="819"/>
      <c r="M33" s="819"/>
      <c r="N33" s="854"/>
    </row>
    <row r="34" spans="1:14" s="774" customFormat="1" x14ac:dyDescent="0.35">
      <c r="A34" s="781" t="s">
        <v>377</v>
      </c>
      <c r="B34" s="761"/>
      <c r="C34" s="761">
        <v>-7.297554009999998</v>
      </c>
      <c r="D34" s="968">
        <v>-7.297554009999998</v>
      </c>
      <c r="E34" s="969" t="s">
        <v>83</v>
      </c>
      <c r="F34" s="780"/>
      <c r="G34" s="779"/>
      <c r="H34" s="779"/>
      <c r="I34" s="779"/>
      <c r="J34" s="773"/>
      <c r="K34" s="747"/>
      <c r="L34" s="819"/>
      <c r="M34" s="819"/>
      <c r="N34" s="854"/>
    </row>
    <row r="35" spans="1:14" s="774" customFormat="1" x14ac:dyDescent="0.35">
      <c r="A35" s="747" t="s">
        <v>208</v>
      </c>
      <c r="B35" s="766">
        <v>802.21706521724423</v>
      </c>
      <c r="C35" s="766"/>
      <c r="D35" s="970">
        <v>802.21706521724434</v>
      </c>
      <c r="E35" s="971" t="s">
        <v>83</v>
      </c>
      <c r="F35" s="782"/>
      <c r="G35" s="772"/>
      <c r="H35" s="772"/>
      <c r="I35" s="772"/>
      <c r="J35" s="773"/>
      <c r="K35" s="747"/>
      <c r="L35" s="819"/>
      <c r="M35" s="819"/>
      <c r="N35" s="854"/>
    </row>
    <row r="36" spans="1:14" s="774" customFormat="1" x14ac:dyDescent="0.35">
      <c r="A36" s="747"/>
      <c r="B36" s="772"/>
      <c r="C36" s="772"/>
      <c r="D36" s="772"/>
      <c r="E36" s="753"/>
      <c r="F36" s="783"/>
      <c r="G36" s="753"/>
      <c r="H36" s="753"/>
      <c r="I36" s="747"/>
      <c r="J36" s="707"/>
      <c r="K36" s="707"/>
      <c r="L36" s="819"/>
      <c r="M36" s="819"/>
      <c r="N36" s="854"/>
    </row>
    <row r="37" spans="1:14" ht="20.149999999999999" customHeight="1" x14ac:dyDescent="0.35">
      <c r="A37" s="749"/>
      <c r="B37" s="747"/>
      <c r="C37" s="747"/>
      <c r="D37" s="747"/>
      <c r="E37" s="747"/>
      <c r="F37" s="747"/>
      <c r="G37" s="747"/>
      <c r="H37" s="747"/>
      <c r="I37" s="753"/>
      <c r="J37" s="707"/>
      <c r="K37" s="707"/>
    </row>
    <row r="38" spans="1:14" ht="20.149999999999999" customHeight="1" x14ac:dyDescent="0.4">
      <c r="A38" s="767" t="s">
        <v>378</v>
      </c>
      <c r="B38" s="746"/>
      <c r="C38" s="746"/>
      <c r="D38" s="746"/>
      <c r="E38" s="747"/>
      <c r="F38" s="747"/>
      <c r="G38" s="747"/>
      <c r="H38" s="747"/>
      <c r="I38" s="753"/>
      <c r="J38" s="707"/>
      <c r="K38" s="707"/>
    </row>
    <row r="39" spans="1:14" ht="20.149999999999999" customHeight="1" x14ac:dyDescent="0.35">
      <c r="A39" s="749"/>
      <c r="B39" s="784"/>
      <c r="C39" s="784"/>
      <c r="D39" s="784"/>
      <c r="E39" s="784"/>
      <c r="F39" s="784"/>
      <c r="G39" s="784"/>
      <c r="H39" s="784"/>
      <c r="I39" s="784"/>
      <c r="J39" s="707"/>
      <c r="K39" s="707"/>
    </row>
    <row r="40" spans="1:14" ht="20.149999999999999" customHeight="1" x14ac:dyDescent="0.4">
      <c r="A40" s="751" t="s">
        <v>121</v>
      </c>
      <c r="B40" s="785" t="s">
        <v>501</v>
      </c>
      <c r="C40" s="786" t="s">
        <v>0</v>
      </c>
      <c r="D40" s="785" t="s">
        <v>193</v>
      </c>
      <c r="E40" s="786" t="s">
        <v>0</v>
      </c>
      <c r="F40" s="785" t="s">
        <v>494</v>
      </c>
      <c r="G40" s="786" t="s">
        <v>0</v>
      </c>
      <c r="H40" s="785" t="s">
        <v>495</v>
      </c>
      <c r="I40" s="786" t="s">
        <v>0</v>
      </c>
      <c r="J40" s="787" t="s">
        <v>192</v>
      </c>
      <c r="K40" s="786" t="s">
        <v>0</v>
      </c>
    </row>
    <row r="41" spans="1:14" ht="20.149999999999999" customHeight="1" x14ac:dyDescent="0.4">
      <c r="A41" s="749"/>
      <c r="B41" s="747"/>
      <c r="C41" s="746"/>
      <c r="D41" s="747"/>
      <c r="E41" s="747"/>
      <c r="F41" s="747"/>
      <c r="G41" s="746"/>
      <c r="H41" s="747"/>
      <c r="I41" s="747"/>
      <c r="J41" s="747"/>
      <c r="K41" s="747"/>
    </row>
    <row r="42" spans="1:14" ht="20.149999999999999" customHeight="1" x14ac:dyDescent="0.4">
      <c r="A42" s="756" t="s">
        <v>206</v>
      </c>
      <c r="B42" s="788">
        <v>11.191979105840691</v>
      </c>
      <c r="C42" s="789">
        <v>14.914520240823901</v>
      </c>
      <c r="D42" s="758">
        <v>10.702321957684472</v>
      </c>
      <c r="E42" s="790">
        <v>14.323010793476307</v>
      </c>
      <c r="F42" s="788">
        <v>24.579774344668657</v>
      </c>
      <c r="G42" s="789">
        <v>10.618853554717944</v>
      </c>
      <c r="H42" s="758">
        <v>23.289726628113417</v>
      </c>
      <c r="I42" s="790">
        <v>10.16485972564025</v>
      </c>
      <c r="J42" s="791">
        <v>31.614016253690913</v>
      </c>
      <c r="K42" s="790">
        <v>10.218196305729192</v>
      </c>
    </row>
    <row r="43" spans="1:14" ht="18" x14ac:dyDescent="0.4">
      <c r="A43" s="756" t="s">
        <v>207</v>
      </c>
      <c r="B43" s="788">
        <v>4.3942064952381301</v>
      </c>
      <c r="C43" s="789">
        <v>15.886044677301411</v>
      </c>
      <c r="D43" s="758">
        <v>3.732484653847385</v>
      </c>
      <c r="E43" s="790">
        <v>14.428033802579812</v>
      </c>
      <c r="F43" s="788">
        <v>8.0461905550562669</v>
      </c>
      <c r="G43" s="789">
        <v>11.045503479966449</v>
      </c>
      <c r="H43" s="758">
        <v>7.407552025864236</v>
      </c>
      <c r="I43" s="790">
        <v>10.390963301923639</v>
      </c>
      <c r="J43" s="791">
        <v>10.025771026249739</v>
      </c>
      <c r="K43" s="790">
        <v>10.386559772543009</v>
      </c>
    </row>
    <row r="44" spans="1:14" ht="18" x14ac:dyDescent="0.4">
      <c r="A44" s="756" t="s">
        <v>363</v>
      </c>
      <c r="B44" s="788">
        <v>2.7574503124059024</v>
      </c>
      <c r="C44" s="789">
        <v>4.6765752885501737</v>
      </c>
      <c r="D44" s="758">
        <v>4.4147331083506023</v>
      </c>
      <c r="E44" s="790">
        <v>6.699239965459479</v>
      </c>
      <c r="F44" s="788">
        <v>-2.7334036975128861</v>
      </c>
      <c r="G44" s="789">
        <v>-1.4405137094116103</v>
      </c>
      <c r="H44" s="758">
        <v>5.2291818272919164</v>
      </c>
      <c r="I44" s="790">
        <v>2.5735067198431398</v>
      </c>
      <c r="J44" s="791">
        <v>5.2412909117269573</v>
      </c>
      <c r="K44" s="790">
        <v>1.9441419093898979</v>
      </c>
    </row>
    <row r="45" spans="1:14" ht="18" x14ac:dyDescent="0.4">
      <c r="A45" s="756" t="s">
        <v>364</v>
      </c>
      <c r="B45" s="788">
        <v>1.3649075638873951</v>
      </c>
      <c r="C45" s="789">
        <v>4.481470089267229</v>
      </c>
      <c r="D45" s="758">
        <v>1.2609421716519469</v>
      </c>
      <c r="E45" s="790">
        <v>3.9852296497731485</v>
      </c>
      <c r="F45" s="788">
        <v>2.8546577927923349</v>
      </c>
      <c r="G45" s="789">
        <v>2.9738458267491072</v>
      </c>
      <c r="H45" s="758">
        <v>2.6124054499935703</v>
      </c>
      <c r="I45" s="790">
        <v>2.6833072784720313</v>
      </c>
      <c r="J45" s="791">
        <v>4.2048430429157877</v>
      </c>
      <c r="K45" s="790">
        <v>3.1378306215597602</v>
      </c>
    </row>
    <row r="46" spans="1:14" ht="20.149999999999999" customHeight="1" x14ac:dyDescent="0.4">
      <c r="A46" s="792" t="s">
        <v>379</v>
      </c>
      <c r="B46" s="793">
        <v>-1.1833365423644104</v>
      </c>
      <c r="C46" s="794" t="s">
        <v>83</v>
      </c>
      <c r="D46" s="761">
        <v>-0.55229013999999821</v>
      </c>
      <c r="E46" s="795" t="s">
        <v>83</v>
      </c>
      <c r="F46" s="793">
        <v>3.3281222367264722</v>
      </c>
      <c r="G46" s="794" t="s">
        <v>83</v>
      </c>
      <c r="H46" s="761">
        <v>-2.6296913187406994</v>
      </c>
      <c r="I46" s="795" t="s">
        <v>83</v>
      </c>
      <c r="J46" s="796">
        <v>-3.497684478740696</v>
      </c>
      <c r="K46" s="795" t="s">
        <v>83</v>
      </c>
    </row>
    <row r="47" spans="1:14" ht="20.149999999999999" customHeight="1" x14ac:dyDescent="0.4">
      <c r="A47" s="749" t="s">
        <v>208</v>
      </c>
      <c r="B47" s="797">
        <v>18.525206935007709</v>
      </c>
      <c r="C47" s="789">
        <v>9.726080470621481</v>
      </c>
      <c r="D47" s="798">
        <v>19.558191751534409</v>
      </c>
      <c r="E47" s="790">
        <v>9.9636528095556827</v>
      </c>
      <c r="F47" s="797">
        <v>36.075341231730839</v>
      </c>
      <c r="G47" s="789">
        <v>6.1624510634673797</v>
      </c>
      <c r="H47" s="798">
        <v>35.909174612522449</v>
      </c>
      <c r="I47" s="790">
        <v>6.0277728446163934</v>
      </c>
      <c r="J47" s="799">
        <v>47.588236755842701</v>
      </c>
      <c r="K47" s="790">
        <v>5.9320898070094747</v>
      </c>
    </row>
    <row r="48" spans="1:14" ht="20.149999999999999" customHeight="1" x14ac:dyDescent="0.35">
      <c r="A48" s="749"/>
      <c r="B48" s="747"/>
      <c r="C48" s="747"/>
      <c r="D48" s="800"/>
      <c r="E48" s="798"/>
      <c r="F48" s="798"/>
      <c r="G48" s="707"/>
      <c r="H48" s="800"/>
      <c r="I48" s="707"/>
      <c r="J48" s="707"/>
      <c r="K48" s="707"/>
    </row>
    <row r="49" spans="1:11" ht="20.149999999999999" hidden="1" customHeight="1" x14ac:dyDescent="0.4">
      <c r="A49" s="801"/>
      <c r="B49" s="746"/>
      <c r="C49" s="746"/>
      <c r="D49" s="746"/>
      <c r="E49" s="747"/>
      <c r="F49" s="747"/>
      <c r="G49" s="747"/>
      <c r="H49" s="747"/>
      <c r="I49" s="753"/>
      <c r="J49" s="707"/>
      <c r="K49" s="707"/>
    </row>
    <row r="50" spans="1:11" ht="20.149999999999999" hidden="1" customHeight="1" x14ac:dyDescent="0.35">
      <c r="A50" s="802"/>
      <c r="B50" s="784"/>
      <c r="C50" s="784"/>
      <c r="D50" s="784"/>
      <c r="E50" s="784"/>
      <c r="F50" s="784"/>
      <c r="G50" s="784"/>
      <c r="H50" s="784"/>
      <c r="I50" s="784"/>
      <c r="J50" s="707"/>
      <c r="K50" s="707"/>
    </row>
    <row r="51" spans="1:11" ht="20.149999999999999" hidden="1" customHeight="1" x14ac:dyDescent="0.4">
      <c r="A51" s="803"/>
      <c r="B51" s="785"/>
      <c r="C51" s="786"/>
      <c r="D51" s="785"/>
      <c r="E51" s="786"/>
      <c r="F51" s="785"/>
      <c r="G51" s="786"/>
      <c r="H51" s="785"/>
      <c r="I51" s="786"/>
      <c r="J51" s="787"/>
      <c r="K51" s="786"/>
    </row>
    <row r="52" spans="1:11" ht="20.149999999999999" hidden="1" customHeight="1" x14ac:dyDescent="0.4">
      <c r="A52" s="802"/>
      <c r="B52" s="747"/>
      <c r="C52" s="746"/>
      <c r="D52" s="747"/>
      <c r="E52" s="747"/>
      <c r="F52" s="747"/>
      <c r="G52" s="746"/>
      <c r="H52" s="747"/>
      <c r="I52" s="747"/>
      <c r="J52" s="747"/>
      <c r="K52" s="747"/>
    </row>
    <row r="53" spans="1:11" ht="18" hidden="1" customHeight="1" x14ac:dyDescent="0.4">
      <c r="A53" s="804"/>
      <c r="B53" s="788"/>
      <c r="C53" s="789"/>
      <c r="D53" s="758"/>
      <c r="E53" s="790"/>
      <c r="F53" s="788"/>
      <c r="G53" s="789"/>
      <c r="H53" s="758"/>
      <c r="I53" s="790"/>
      <c r="J53" s="791"/>
      <c r="K53" s="790"/>
    </row>
    <row r="54" spans="1:11" ht="18" hidden="1" customHeight="1" x14ac:dyDescent="0.4">
      <c r="A54" s="804"/>
      <c r="B54" s="788"/>
      <c r="C54" s="789"/>
      <c r="D54" s="758"/>
      <c r="E54" s="790"/>
      <c r="F54" s="788"/>
      <c r="G54" s="789"/>
      <c r="H54" s="758"/>
      <c r="I54" s="790"/>
      <c r="J54" s="791"/>
      <c r="K54" s="790"/>
    </row>
    <row r="55" spans="1:11" ht="18" hidden="1" customHeight="1" x14ac:dyDescent="0.4">
      <c r="A55" s="804"/>
      <c r="B55" s="788"/>
      <c r="C55" s="789"/>
      <c r="D55" s="758"/>
      <c r="E55" s="790"/>
      <c r="F55" s="788"/>
      <c r="G55" s="789"/>
      <c r="H55" s="758"/>
      <c r="I55" s="790"/>
      <c r="J55" s="791"/>
      <c r="K55" s="790"/>
    </row>
    <row r="56" spans="1:11" ht="18" hidden="1" customHeight="1" x14ac:dyDescent="0.4">
      <c r="A56" s="804"/>
      <c r="B56" s="788"/>
      <c r="C56" s="789"/>
      <c r="D56" s="758"/>
      <c r="E56" s="790"/>
      <c r="F56" s="788"/>
      <c r="G56" s="789"/>
      <c r="H56" s="758"/>
      <c r="I56" s="790"/>
      <c r="J56" s="791"/>
      <c r="K56" s="790"/>
    </row>
    <row r="57" spans="1:11" ht="18" hidden="1" customHeight="1" x14ac:dyDescent="0.4">
      <c r="A57" s="805"/>
      <c r="B57" s="793"/>
      <c r="C57" s="794"/>
      <c r="D57" s="761"/>
      <c r="E57" s="795"/>
      <c r="F57" s="793"/>
      <c r="G57" s="794"/>
      <c r="H57" s="761"/>
      <c r="I57" s="795"/>
      <c r="J57" s="796"/>
      <c r="K57" s="795"/>
    </row>
    <row r="58" spans="1:11" ht="18" hidden="1" customHeight="1" x14ac:dyDescent="0.4">
      <c r="A58" s="802"/>
      <c r="B58" s="797"/>
      <c r="C58" s="789"/>
      <c r="D58" s="798"/>
      <c r="E58" s="790"/>
      <c r="F58" s="797"/>
      <c r="G58" s="789"/>
      <c r="H58" s="798"/>
      <c r="I58" s="790"/>
      <c r="J58" s="799"/>
      <c r="K58" s="790"/>
    </row>
    <row r="59" spans="1:11" ht="18" hidden="1" customHeight="1" x14ac:dyDescent="0.4">
      <c r="A59" s="749"/>
      <c r="B59" s="797"/>
      <c r="C59" s="789"/>
      <c r="D59" s="798"/>
      <c r="E59" s="790"/>
      <c r="F59" s="797"/>
      <c r="G59" s="789"/>
      <c r="H59" s="798"/>
      <c r="I59" s="790"/>
      <c r="J59" s="799"/>
      <c r="K59" s="790"/>
    </row>
    <row r="60" spans="1:11" ht="18" collapsed="1" x14ac:dyDescent="0.4">
      <c r="A60" s="806" t="s">
        <v>214</v>
      </c>
      <c r="B60" s="797"/>
      <c r="C60" s="789"/>
      <c r="D60" s="798"/>
      <c r="E60" s="790"/>
      <c r="F60" s="797"/>
      <c r="G60" s="789"/>
      <c r="H60" s="798"/>
      <c r="I60" s="790"/>
      <c r="J60" s="799"/>
      <c r="K60" s="790"/>
    </row>
    <row r="61" spans="1:11" ht="18" x14ac:dyDescent="0.4">
      <c r="A61" s="807"/>
      <c r="B61" s="797"/>
      <c r="C61" s="789"/>
      <c r="D61" s="798"/>
      <c r="E61" s="790"/>
      <c r="F61" s="797"/>
      <c r="G61" s="789"/>
      <c r="H61" s="798"/>
      <c r="I61" s="790"/>
      <c r="J61" s="799"/>
      <c r="K61" s="790"/>
    </row>
    <row r="62" spans="1:11" ht="18" x14ac:dyDescent="0.4">
      <c r="A62" s="808" t="s">
        <v>121</v>
      </c>
      <c r="B62" s="785" t="s">
        <v>501</v>
      </c>
      <c r="C62" s="786" t="s">
        <v>0</v>
      </c>
      <c r="D62" s="785" t="s">
        <v>193</v>
      </c>
      <c r="E62" s="786" t="s">
        <v>0</v>
      </c>
      <c r="F62" s="785" t="s">
        <v>494</v>
      </c>
      <c r="G62" s="786" t="s">
        <v>0</v>
      </c>
      <c r="H62" s="785" t="s">
        <v>495</v>
      </c>
      <c r="I62" s="809" t="s">
        <v>0</v>
      </c>
      <c r="J62" s="787" t="s">
        <v>192</v>
      </c>
      <c r="K62" s="786" t="s">
        <v>0</v>
      </c>
    </row>
    <row r="63" spans="1:11" ht="18" x14ac:dyDescent="0.4">
      <c r="A63" s="807"/>
      <c r="B63" s="797"/>
      <c r="C63" s="789"/>
      <c r="D63" s="798"/>
      <c r="E63" s="790"/>
      <c r="F63" s="797"/>
      <c r="G63" s="789"/>
      <c r="H63" s="810"/>
      <c r="I63" s="790"/>
      <c r="J63" s="799"/>
      <c r="K63" s="790"/>
    </row>
    <row r="64" spans="1:11" ht="18" x14ac:dyDescent="0.4">
      <c r="A64" s="811" t="s">
        <v>206</v>
      </c>
      <c r="B64" s="797">
        <v>17.555683463519689</v>
      </c>
      <c r="C64" s="789">
        <v>23.394843207089242</v>
      </c>
      <c r="D64" s="799">
        <v>15.795246294647963</v>
      </c>
      <c r="E64" s="790">
        <v>21.138915840727257</v>
      </c>
      <c r="F64" s="812">
        <v>43.361579889685302</v>
      </c>
      <c r="G64" s="789">
        <v>18.73289234852729</v>
      </c>
      <c r="H64" s="810">
        <v>38.637116169522869</v>
      </c>
      <c r="I64" s="790">
        <v>16.691848860271495</v>
      </c>
      <c r="J64" s="810">
        <v>52.060162989559146</v>
      </c>
      <c r="K64" s="790">
        <v>16.826744215818099</v>
      </c>
    </row>
    <row r="65" spans="1:17" ht="18" x14ac:dyDescent="0.4">
      <c r="A65" s="811" t="s">
        <v>207</v>
      </c>
      <c r="B65" s="797">
        <v>6.6168162141983586</v>
      </c>
      <c r="C65" s="789">
        <v>23.921278645907407</v>
      </c>
      <c r="D65" s="799">
        <v>5.5544950308955885</v>
      </c>
      <c r="E65" s="790">
        <v>21.471070746242901</v>
      </c>
      <c r="F65" s="812">
        <v>14.810172639375528</v>
      </c>
      <c r="G65" s="789">
        <v>20.330840079884524</v>
      </c>
      <c r="H65" s="810">
        <v>12.926004863368249</v>
      </c>
      <c r="I65" s="790">
        <v>17.74432642670601</v>
      </c>
      <c r="J65" s="810">
        <v>17.535700372047021</v>
      </c>
      <c r="K65" s="790">
        <v>18.166742447119411</v>
      </c>
    </row>
    <row r="66" spans="1:17" ht="18" x14ac:dyDescent="0.4">
      <c r="A66" s="811" t="s">
        <v>363</v>
      </c>
      <c r="B66" s="797">
        <v>6.1057030238340513</v>
      </c>
      <c r="C66" s="789">
        <v>10.35513849588642</v>
      </c>
      <c r="D66" s="799">
        <v>7.3944684986604798</v>
      </c>
      <c r="E66" s="790">
        <v>11.220909095468553</v>
      </c>
      <c r="F66" s="812">
        <v>7.6030652167795694</v>
      </c>
      <c r="G66" s="789">
        <v>4.0068430756448459</v>
      </c>
      <c r="H66" s="810">
        <v>14.206896675682398</v>
      </c>
      <c r="I66" s="790">
        <v>7.487086319571441</v>
      </c>
      <c r="J66" s="810">
        <v>17.199068955078303</v>
      </c>
      <c r="K66" s="790">
        <v>6.3796174112833448</v>
      </c>
    </row>
    <row r="67" spans="1:17" ht="18" x14ac:dyDescent="0.4">
      <c r="A67" s="811" t="s">
        <v>364</v>
      </c>
      <c r="B67" s="797">
        <v>2.7190832582416524</v>
      </c>
      <c r="C67" s="789">
        <v>8.9277036881030494</v>
      </c>
      <c r="D67" s="799">
        <v>1.8993989465703016</v>
      </c>
      <c r="E67" s="790">
        <v>6.0030833838343876</v>
      </c>
      <c r="F67" s="812">
        <v>7.1282986171211515</v>
      </c>
      <c r="G67" s="789">
        <v>7.4259202444057273</v>
      </c>
      <c r="H67" s="810">
        <v>4.5354759738119004</v>
      </c>
      <c r="I67" s="790">
        <v>4.7248417414852462</v>
      </c>
      <c r="J67" s="810">
        <v>6.7738209982681283</v>
      </c>
      <c r="K67" s="790">
        <v>5.0549099541635192</v>
      </c>
    </row>
    <row r="68" spans="1:17" ht="18" x14ac:dyDescent="0.4">
      <c r="A68" s="813" t="s">
        <v>379</v>
      </c>
      <c r="B68" s="814">
        <v>-0.85176673921202273</v>
      </c>
      <c r="C68" s="794" t="s">
        <v>83</v>
      </c>
      <c r="D68" s="761">
        <v>-0.55211832999999777</v>
      </c>
      <c r="E68" s="795" t="s">
        <v>83</v>
      </c>
      <c r="F68" s="814">
        <v>4.0846704783432051</v>
      </c>
      <c r="G68" s="794" t="s">
        <v>83</v>
      </c>
      <c r="H68" s="815">
        <v>-2.629945341514111</v>
      </c>
      <c r="I68" s="795" t="s">
        <v>83</v>
      </c>
      <c r="J68" s="815">
        <v>-3.4973981287406959</v>
      </c>
      <c r="K68" s="795" t="s">
        <v>83</v>
      </c>
    </row>
    <row r="69" spans="1:17" ht="18" x14ac:dyDescent="0.4">
      <c r="A69" s="807" t="s">
        <v>208</v>
      </c>
      <c r="B69" s="797">
        <v>32.145519220581726</v>
      </c>
      <c r="C69" s="789">
        <v>16.876999420636015</v>
      </c>
      <c r="D69" s="798">
        <v>30.091490440774333</v>
      </c>
      <c r="E69" s="790">
        <v>15.329697503881826</v>
      </c>
      <c r="F69" s="797">
        <v>76.987786841304754</v>
      </c>
      <c r="G69" s="789">
        <v>13.151184512619393</v>
      </c>
      <c r="H69" s="798">
        <v>67.675548340871302</v>
      </c>
      <c r="I69" s="790">
        <v>11.560452115061842</v>
      </c>
      <c r="J69" s="799">
        <v>90.071355186211903</v>
      </c>
      <c r="K69" s="790">
        <v>11.227803432705603</v>
      </c>
    </row>
    <row r="70" spans="1:17" x14ac:dyDescent="0.35">
      <c r="A70" s="749"/>
      <c r="B70" s="747"/>
      <c r="C70" s="747"/>
      <c r="D70" s="800"/>
      <c r="E70" s="798"/>
      <c r="F70" s="798"/>
      <c r="G70" s="707"/>
      <c r="H70" s="800"/>
      <c r="I70" s="707"/>
      <c r="J70" s="707"/>
      <c r="K70" s="707"/>
    </row>
    <row r="71" spans="1:17" ht="18" x14ac:dyDescent="0.4">
      <c r="A71" s="816" t="s">
        <v>368</v>
      </c>
      <c r="B71" s="817"/>
      <c r="C71" s="817"/>
      <c r="D71" s="817"/>
      <c r="E71" s="817"/>
      <c r="F71" s="817"/>
      <c r="G71" s="707"/>
      <c r="H71" s="707"/>
      <c r="I71" s="707"/>
      <c r="J71" s="707"/>
      <c r="K71" s="707"/>
    </row>
    <row r="72" spans="1:17" x14ac:dyDescent="0.35">
      <c r="A72" s="675"/>
      <c r="B72" s="707"/>
      <c r="C72" s="748"/>
      <c r="D72" s="748"/>
      <c r="E72" s="873"/>
      <c r="F72" s="873"/>
      <c r="G72" s="784"/>
      <c r="H72" s="707"/>
      <c r="I72" s="707"/>
      <c r="J72" s="707"/>
      <c r="K72" s="707"/>
      <c r="L72" s="857"/>
      <c r="M72" s="810"/>
      <c r="N72" s="857"/>
      <c r="O72" s="828"/>
      <c r="P72" s="828"/>
      <c r="Q72" s="828"/>
    </row>
    <row r="73" spans="1:17" ht="18" x14ac:dyDescent="0.4">
      <c r="A73" s="751" t="s">
        <v>121</v>
      </c>
      <c r="B73" s="874"/>
      <c r="C73" s="874" t="s">
        <v>492</v>
      </c>
      <c r="D73" s="874"/>
      <c r="E73" s="874" t="s">
        <v>493</v>
      </c>
      <c r="F73" s="874"/>
      <c r="G73" s="874" t="s">
        <v>192</v>
      </c>
      <c r="H73" s="818"/>
      <c r="I73" s="818"/>
      <c r="J73" s="818"/>
      <c r="K73" s="819"/>
      <c r="L73" s="858"/>
      <c r="M73" s="775"/>
      <c r="N73" s="856"/>
      <c r="O73" s="828"/>
      <c r="P73" s="828"/>
      <c r="Q73" s="828"/>
    </row>
    <row r="74" spans="1:17" ht="18" x14ac:dyDescent="0.4">
      <c r="A74" s="875"/>
      <c r="B74" s="876"/>
      <c r="C74" s="876"/>
      <c r="D74" s="876"/>
      <c r="E74" s="876"/>
      <c r="F74" s="876"/>
      <c r="G74" s="876"/>
      <c r="H74" s="820"/>
      <c r="I74" s="820"/>
      <c r="J74" s="820"/>
      <c r="K74" s="819"/>
      <c r="L74" s="857"/>
      <c r="M74" s="810"/>
      <c r="N74" s="857"/>
      <c r="O74" s="828"/>
      <c r="P74" s="828"/>
      <c r="Q74" s="828"/>
    </row>
    <row r="75" spans="1:17" ht="18" x14ac:dyDescent="0.4">
      <c r="A75" s="816" t="s">
        <v>380</v>
      </c>
      <c r="B75" s="817"/>
      <c r="C75" s="817"/>
      <c r="D75" s="817"/>
      <c r="E75" s="817"/>
      <c r="F75" s="817"/>
      <c r="G75" s="817"/>
      <c r="H75" s="821"/>
      <c r="I75" s="821"/>
      <c r="J75" s="821"/>
      <c r="K75" s="819"/>
      <c r="L75" s="857"/>
      <c r="M75" s="810"/>
      <c r="N75" s="857"/>
      <c r="O75" s="828"/>
      <c r="P75" s="828"/>
      <c r="Q75" s="828"/>
    </row>
    <row r="76" spans="1:17" ht="18" x14ac:dyDescent="0.4">
      <c r="A76" s="756" t="s">
        <v>206</v>
      </c>
      <c r="B76" s="788"/>
      <c r="C76" s="877">
        <v>265.25820415973271</v>
      </c>
      <c r="D76" s="878"/>
      <c r="E76" s="822">
        <v>237.31263306904037</v>
      </c>
      <c r="F76" s="791"/>
      <c r="G76" s="791">
        <v>237.6291508164646</v>
      </c>
      <c r="H76" s="823"/>
      <c r="I76" s="823"/>
      <c r="J76" s="823"/>
      <c r="K76" s="819"/>
      <c r="L76" s="857"/>
      <c r="M76" s="810"/>
      <c r="N76" s="857"/>
      <c r="O76" s="828"/>
      <c r="P76" s="828"/>
      <c r="Q76" s="828"/>
    </row>
    <row r="77" spans="1:17" ht="18" x14ac:dyDescent="0.4">
      <c r="A77" s="756" t="s">
        <v>207</v>
      </c>
      <c r="B77" s="788"/>
      <c r="C77" s="877">
        <v>91.715416367013177</v>
      </c>
      <c r="D77" s="878"/>
      <c r="E77" s="822">
        <v>75.987596681555814</v>
      </c>
      <c r="F77" s="791"/>
      <c r="G77" s="791">
        <v>72.821818340368381</v>
      </c>
      <c r="H77" s="823"/>
      <c r="I77" s="823"/>
      <c r="J77" s="823"/>
      <c r="K77" s="819"/>
      <c r="L77" s="857"/>
      <c r="M77" s="810"/>
      <c r="N77" s="857"/>
      <c r="O77" s="828"/>
      <c r="P77" s="828"/>
      <c r="Q77" s="828"/>
    </row>
    <row r="78" spans="1:17" ht="18" x14ac:dyDescent="0.4">
      <c r="A78" s="756" t="s">
        <v>363</v>
      </c>
      <c r="B78" s="788"/>
      <c r="C78" s="877">
        <v>87.943386337584656</v>
      </c>
      <c r="D78" s="878"/>
      <c r="E78" s="822">
        <v>96.001243500124033</v>
      </c>
      <c r="F78" s="791"/>
      <c r="G78" s="791">
        <v>94.270620165044974</v>
      </c>
      <c r="H78" s="823"/>
      <c r="I78" s="823"/>
      <c r="J78" s="823"/>
      <c r="K78" s="819"/>
      <c r="L78" s="857"/>
      <c r="M78" s="810"/>
      <c r="N78" s="857"/>
      <c r="O78" s="828"/>
      <c r="P78" s="828"/>
      <c r="Q78" s="828"/>
    </row>
    <row r="79" spans="1:17" ht="18" x14ac:dyDescent="0.4">
      <c r="A79" s="756" t="s">
        <v>364</v>
      </c>
      <c r="B79" s="788"/>
      <c r="C79" s="877">
        <v>90.919048478273808</v>
      </c>
      <c r="D79" s="878"/>
      <c r="E79" s="822">
        <v>92.659447873702845</v>
      </c>
      <c r="F79" s="791"/>
      <c r="G79" s="791">
        <v>96.432531853996664</v>
      </c>
      <c r="H79" s="823"/>
      <c r="I79" s="823"/>
      <c r="J79" s="823"/>
      <c r="K79" s="819"/>
      <c r="L79" s="857"/>
      <c r="M79" s="810"/>
      <c r="N79" s="857"/>
      <c r="O79" s="828"/>
      <c r="P79" s="828"/>
      <c r="Q79" s="828"/>
    </row>
    <row r="80" spans="1:17" ht="18" x14ac:dyDescent="0.4">
      <c r="A80" s="824" t="s">
        <v>379</v>
      </c>
      <c r="B80" s="825"/>
      <c r="C80" s="877">
        <v>7.8228866658093388</v>
      </c>
      <c r="D80" s="878"/>
      <c r="E80" s="822">
        <v>0.49651559009020757</v>
      </c>
      <c r="F80" s="826"/>
      <c r="G80" s="826">
        <v>0.56527713664859447</v>
      </c>
      <c r="H80" s="823"/>
      <c r="I80" s="707"/>
      <c r="J80" s="823"/>
      <c r="K80" s="819"/>
      <c r="L80" s="857"/>
      <c r="M80" s="810"/>
      <c r="N80" s="857"/>
      <c r="O80" s="828"/>
      <c r="P80" s="828"/>
      <c r="Q80" s="828"/>
    </row>
    <row r="81" spans="1:19" ht="18" x14ac:dyDescent="0.4">
      <c r="A81" s="792" t="s">
        <v>381</v>
      </c>
      <c r="B81" s="793"/>
      <c r="C81" s="879">
        <v>27.65014346639428</v>
      </c>
      <c r="D81" s="880"/>
      <c r="E81" s="881">
        <v>40.007579633796759</v>
      </c>
      <c r="F81" s="796"/>
      <c r="G81" s="796">
        <v>61.753301962630765</v>
      </c>
      <c r="H81" s="823"/>
      <c r="I81" s="823"/>
      <c r="J81" s="823"/>
      <c r="K81" s="819"/>
      <c r="L81" s="819"/>
      <c r="M81" s="819"/>
      <c r="N81" s="819"/>
      <c r="O81" s="828"/>
      <c r="P81" s="828"/>
      <c r="Q81" s="828"/>
    </row>
    <row r="82" spans="1:19" ht="18" x14ac:dyDescent="0.4">
      <c r="A82" s="749" t="s">
        <v>382</v>
      </c>
      <c r="B82" s="797"/>
      <c r="C82" s="882">
        <v>571.30908547480806</v>
      </c>
      <c r="D82" s="883"/>
      <c r="E82" s="884">
        <v>542.46501634831009</v>
      </c>
      <c r="F82" s="799"/>
      <c r="G82" s="799">
        <v>563.47270027515401</v>
      </c>
      <c r="H82" s="823"/>
      <c r="I82" s="823"/>
      <c r="J82" s="823"/>
      <c r="K82" s="819"/>
      <c r="L82" s="819"/>
      <c r="M82" s="819"/>
      <c r="N82" s="819"/>
      <c r="O82" s="828"/>
      <c r="P82" s="828"/>
      <c r="Q82" s="828"/>
    </row>
    <row r="83" spans="1:19" ht="18" x14ac:dyDescent="0.4">
      <c r="A83" s="675"/>
      <c r="B83" s="827"/>
      <c r="C83" s="885"/>
      <c r="D83" s="885"/>
      <c r="E83" s="886"/>
      <c r="F83" s="887"/>
      <c r="G83" s="827"/>
      <c r="H83" s="823"/>
      <c r="I83" s="823"/>
      <c r="J83" s="823"/>
      <c r="K83" s="819"/>
      <c r="L83" s="819"/>
      <c r="M83" s="819"/>
      <c r="N83" s="819"/>
      <c r="O83" s="828"/>
      <c r="P83" s="828"/>
      <c r="Q83" s="828"/>
    </row>
    <row r="84" spans="1:19" ht="18" x14ac:dyDescent="0.4">
      <c r="A84" s="816" t="s">
        <v>383</v>
      </c>
      <c r="B84" s="817"/>
      <c r="C84" s="888"/>
      <c r="D84" s="888"/>
      <c r="E84" s="888"/>
      <c r="F84" s="817"/>
      <c r="G84" s="817"/>
      <c r="H84" s="821"/>
      <c r="I84" s="821"/>
      <c r="J84" s="821"/>
      <c r="K84" s="819"/>
      <c r="L84" s="818"/>
      <c r="M84" s="818"/>
      <c r="N84" s="819"/>
      <c r="O84" s="828"/>
      <c r="P84" s="828"/>
      <c r="Q84" s="828"/>
    </row>
    <row r="85" spans="1:19" ht="18" x14ac:dyDescent="0.4">
      <c r="A85" s="756" t="s">
        <v>206</v>
      </c>
      <c r="B85" s="788"/>
      <c r="C85" s="877">
        <v>68.853201105411287</v>
      </c>
      <c r="D85" s="889"/>
      <c r="E85" s="890">
        <v>65.4083927731497</v>
      </c>
      <c r="F85" s="791"/>
      <c r="G85" s="791">
        <v>67.622993247018499</v>
      </c>
      <c r="H85" s="823"/>
      <c r="I85" s="823"/>
      <c r="J85" s="823"/>
      <c r="K85" s="819"/>
      <c r="L85" s="820"/>
      <c r="M85" s="820"/>
      <c r="N85" s="819"/>
      <c r="O85" s="828"/>
      <c r="P85" s="828"/>
      <c r="Q85" s="828"/>
    </row>
    <row r="86" spans="1:19" ht="18" x14ac:dyDescent="0.4">
      <c r="A86" s="756" t="s">
        <v>207</v>
      </c>
      <c r="B86" s="788"/>
      <c r="C86" s="877">
        <v>33.988422508368579</v>
      </c>
      <c r="D86" s="889"/>
      <c r="E86" s="890">
        <v>28.61762340717172</v>
      </c>
      <c r="F86" s="791"/>
      <c r="G86" s="791">
        <v>29.859511968256029</v>
      </c>
      <c r="H86" s="823"/>
      <c r="I86" s="823"/>
      <c r="J86" s="823"/>
      <c r="K86" s="819"/>
      <c r="L86" s="821"/>
      <c r="M86" s="821"/>
      <c r="N86" s="819"/>
      <c r="O86" s="828"/>
      <c r="P86" s="828"/>
      <c r="Q86" s="828"/>
    </row>
    <row r="87" spans="1:19" ht="18" x14ac:dyDescent="0.4">
      <c r="A87" s="756" t="s">
        <v>363</v>
      </c>
      <c r="B87" s="788"/>
      <c r="C87" s="877">
        <v>42.826325453869039</v>
      </c>
      <c r="D87" s="889"/>
      <c r="E87" s="890">
        <v>46.807220482862633</v>
      </c>
      <c r="F87" s="791"/>
      <c r="G87" s="791">
        <v>48.49629984969954</v>
      </c>
      <c r="H87" s="823"/>
      <c r="I87" s="823"/>
      <c r="J87" s="823"/>
      <c r="K87" s="819"/>
      <c r="L87" s="823"/>
      <c r="M87" s="823"/>
      <c r="N87" s="819"/>
      <c r="O87" s="828"/>
      <c r="P87" s="828"/>
      <c r="Q87" s="828"/>
    </row>
    <row r="88" spans="1:19" ht="18" x14ac:dyDescent="0.4">
      <c r="A88" s="756" t="s">
        <v>364</v>
      </c>
      <c r="B88" s="788"/>
      <c r="C88" s="877">
        <v>13.343353388245854</v>
      </c>
      <c r="D88" s="889"/>
      <c r="E88" s="890">
        <v>15.98716585992822</v>
      </c>
      <c r="F88" s="791"/>
      <c r="G88" s="791">
        <v>17.666664712134807</v>
      </c>
      <c r="H88" s="823"/>
      <c r="I88" s="823"/>
      <c r="J88" s="823"/>
      <c r="K88" s="819"/>
      <c r="L88" s="823"/>
      <c r="M88" s="823"/>
      <c r="N88" s="819"/>
      <c r="O88" s="828"/>
      <c r="P88" s="828"/>
      <c r="Q88" s="828"/>
    </row>
    <row r="89" spans="1:19" ht="18" x14ac:dyDescent="0.4">
      <c r="A89" s="824" t="s">
        <v>379</v>
      </c>
      <c r="B89" s="825"/>
      <c r="C89" s="877">
        <v>5.789016236911495</v>
      </c>
      <c r="D89" s="891"/>
      <c r="E89" s="890">
        <v>3.9032254619264717</v>
      </c>
      <c r="F89" s="826"/>
      <c r="G89" s="826">
        <v>4.679449996010451</v>
      </c>
      <c r="H89" s="823"/>
      <c r="I89" s="707"/>
      <c r="J89" s="823"/>
      <c r="K89" s="819"/>
      <c r="L89" s="823"/>
      <c r="M89" s="823"/>
      <c r="N89" s="819"/>
      <c r="O89" s="828"/>
      <c r="P89" s="828"/>
      <c r="Q89" s="828"/>
    </row>
    <row r="90" spans="1:19" ht="18" x14ac:dyDescent="0.4">
      <c r="A90" s="792" t="s">
        <v>384</v>
      </c>
      <c r="B90" s="793"/>
      <c r="C90" s="879">
        <v>204.16734297397974</v>
      </c>
      <c r="D90" s="892"/>
      <c r="E90" s="893">
        <v>178.0971941111913</v>
      </c>
      <c r="F90" s="796"/>
      <c r="G90" s="796">
        <v>182.78025038109601</v>
      </c>
      <c r="H90" s="823"/>
      <c r="I90" s="823"/>
      <c r="J90" s="823"/>
      <c r="K90" s="819"/>
      <c r="L90" s="823"/>
      <c r="M90" s="823"/>
      <c r="N90" s="819"/>
      <c r="O90" s="828"/>
      <c r="P90" s="828"/>
      <c r="Q90" s="828"/>
    </row>
    <row r="91" spans="1:19" ht="18" x14ac:dyDescent="0.4">
      <c r="A91" s="749" t="s">
        <v>382</v>
      </c>
      <c r="B91" s="797"/>
      <c r="C91" s="882">
        <v>368.96766166678594</v>
      </c>
      <c r="D91" s="882"/>
      <c r="E91" s="884">
        <v>338.82082209623002</v>
      </c>
      <c r="F91" s="799"/>
      <c r="G91" s="799">
        <v>351.10517015421533</v>
      </c>
      <c r="H91" s="823"/>
      <c r="I91" s="823"/>
      <c r="J91" s="823"/>
      <c r="K91" s="819"/>
      <c r="L91" s="819"/>
      <c r="M91" s="823"/>
      <c r="N91" s="819"/>
      <c r="O91" s="828"/>
      <c r="P91" s="828"/>
      <c r="Q91" s="828"/>
    </row>
    <row r="92" spans="1:19" ht="18" x14ac:dyDescent="0.4">
      <c r="A92" s="749"/>
      <c r="B92" s="797"/>
      <c r="C92" s="797"/>
      <c r="D92" s="797"/>
      <c r="E92" s="799"/>
      <c r="F92" s="799"/>
      <c r="G92" s="799"/>
      <c r="H92" s="823"/>
      <c r="I92" s="823"/>
      <c r="J92" s="823"/>
      <c r="K92" s="819"/>
      <c r="L92" s="823"/>
      <c r="M92" s="823"/>
      <c r="N92" s="819"/>
      <c r="O92" s="828"/>
      <c r="P92" s="828"/>
      <c r="Q92" s="828"/>
    </row>
    <row r="93" spans="1:19" ht="18" x14ac:dyDescent="0.4">
      <c r="A93" s="749"/>
      <c r="B93" s="797"/>
      <c r="C93" s="797"/>
      <c r="D93" s="797"/>
      <c r="E93" s="799"/>
      <c r="F93" s="799"/>
      <c r="G93" s="799"/>
      <c r="H93" s="823"/>
      <c r="I93" s="823"/>
      <c r="J93" s="823"/>
      <c r="K93" s="819"/>
      <c r="L93" s="823"/>
      <c r="M93" s="823"/>
      <c r="N93" s="823"/>
      <c r="O93" s="819"/>
      <c r="P93" s="828"/>
      <c r="Q93" s="828"/>
      <c r="R93" s="828"/>
    </row>
    <row r="94" spans="1:19" ht="18" x14ac:dyDescent="0.4">
      <c r="A94" s="749"/>
      <c r="B94" s="797"/>
      <c r="C94" s="797"/>
      <c r="D94" s="797"/>
      <c r="E94" s="799"/>
      <c r="F94" s="799"/>
      <c r="G94" s="799"/>
      <c r="H94" s="823"/>
      <c r="I94" s="823"/>
      <c r="J94" s="823"/>
      <c r="K94" s="819"/>
      <c r="L94" s="827"/>
      <c r="M94" s="823"/>
      <c r="N94" s="823"/>
      <c r="O94" s="823"/>
      <c r="P94" s="819"/>
      <c r="Q94" s="828"/>
      <c r="R94" s="828"/>
      <c r="S94" s="828"/>
    </row>
    <row r="95" spans="1:19" ht="18" x14ac:dyDescent="0.4">
      <c r="A95" s="751" t="s">
        <v>121</v>
      </c>
      <c r="B95" s="776"/>
      <c r="C95" s="894" t="s">
        <v>501</v>
      </c>
      <c r="D95" s="894"/>
      <c r="E95" s="894" t="s">
        <v>193</v>
      </c>
      <c r="F95" s="894"/>
      <c r="G95" s="894" t="s">
        <v>494</v>
      </c>
      <c r="H95" s="894"/>
      <c r="I95" s="894" t="s">
        <v>495</v>
      </c>
      <c r="J95" s="894"/>
      <c r="K95" s="874" t="s">
        <v>192</v>
      </c>
      <c r="L95" s="817" t="s">
        <v>83</v>
      </c>
      <c r="M95" s="821"/>
      <c r="N95" s="821"/>
      <c r="O95" s="821"/>
      <c r="P95" s="819"/>
      <c r="Q95" s="828"/>
      <c r="R95" s="828"/>
      <c r="S95" s="828"/>
    </row>
    <row r="96" spans="1:19" ht="18" x14ac:dyDescent="0.4">
      <c r="A96" s="816" t="s">
        <v>385</v>
      </c>
      <c r="B96" s="817"/>
      <c r="C96" s="817"/>
      <c r="D96" s="817"/>
      <c r="E96" s="817"/>
      <c r="F96" s="817"/>
      <c r="G96" s="817"/>
      <c r="H96" s="817"/>
      <c r="I96" s="817"/>
      <c r="J96" s="817"/>
      <c r="K96" s="817"/>
      <c r="L96" s="773"/>
      <c r="M96" s="823"/>
      <c r="N96" s="823"/>
      <c r="O96" s="823"/>
      <c r="P96" s="819"/>
      <c r="Q96" s="828"/>
      <c r="R96" s="828"/>
      <c r="S96" s="828"/>
    </row>
    <row r="97" spans="1:19" ht="18" x14ac:dyDescent="0.4">
      <c r="A97" s="756" t="s">
        <v>206</v>
      </c>
      <c r="B97" s="895"/>
      <c r="C97" s="877">
        <v>7.9606971340174022</v>
      </c>
      <c r="D97" s="896"/>
      <c r="E97" s="890">
        <v>3.4731601944039121</v>
      </c>
      <c r="F97" s="897"/>
      <c r="G97" s="877">
        <v>20.065095939299834</v>
      </c>
      <c r="H97" s="896"/>
      <c r="I97" s="890">
        <v>12.475165381771724</v>
      </c>
      <c r="J97" s="758"/>
      <c r="K97" s="758">
        <v>20.744222091623467</v>
      </c>
      <c r="L97" s="773"/>
      <c r="M97" s="823"/>
      <c r="N97" s="823"/>
      <c r="O97" s="823"/>
      <c r="P97" s="819"/>
      <c r="Q97" s="828"/>
      <c r="R97" s="828"/>
      <c r="S97" s="828"/>
    </row>
    <row r="98" spans="1:19" ht="18" x14ac:dyDescent="0.4">
      <c r="A98" s="756" t="s">
        <v>207</v>
      </c>
      <c r="B98" s="895"/>
      <c r="C98" s="877">
        <v>2.6142799046541523</v>
      </c>
      <c r="D98" s="896"/>
      <c r="E98" s="890">
        <v>1.4963773119057797</v>
      </c>
      <c r="F98" s="897"/>
      <c r="G98" s="877">
        <v>10.095607859889311</v>
      </c>
      <c r="H98" s="896"/>
      <c r="I98" s="890">
        <v>4.5645266401014233</v>
      </c>
      <c r="J98" s="758"/>
      <c r="K98" s="758">
        <v>8.3723020064753744</v>
      </c>
      <c r="L98" s="773"/>
      <c r="M98" s="823"/>
      <c r="N98" s="823"/>
      <c r="O98" s="823"/>
      <c r="P98" s="819"/>
      <c r="Q98" s="828"/>
      <c r="R98" s="828"/>
      <c r="S98" s="828"/>
    </row>
    <row r="99" spans="1:19" ht="18" x14ac:dyDescent="0.4">
      <c r="A99" s="756" t="s">
        <v>363</v>
      </c>
      <c r="B99" s="895"/>
      <c r="C99" s="877">
        <v>0.67868400935153017</v>
      </c>
      <c r="D99" s="896"/>
      <c r="E99" s="890">
        <v>1.0571241374446281</v>
      </c>
      <c r="F99" s="897"/>
      <c r="G99" s="877">
        <v>2.3497898714195773</v>
      </c>
      <c r="H99" s="896"/>
      <c r="I99" s="890">
        <v>3.8026565712838645</v>
      </c>
      <c r="J99" s="758"/>
      <c r="K99" s="758">
        <v>7.6066522685741926</v>
      </c>
      <c r="L99" s="826"/>
      <c r="M99" s="823"/>
      <c r="N99" s="823"/>
      <c r="O99" s="823"/>
      <c r="P99" s="819"/>
      <c r="Q99" s="828"/>
      <c r="R99" s="828"/>
      <c r="S99" s="828"/>
    </row>
    <row r="100" spans="1:19" ht="18" x14ac:dyDescent="0.4">
      <c r="A100" s="756" t="s">
        <v>364</v>
      </c>
      <c r="B100" s="895"/>
      <c r="C100" s="877">
        <v>0.17439693035847462</v>
      </c>
      <c r="D100" s="896"/>
      <c r="E100" s="890">
        <v>0.14683118917388049</v>
      </c>
      <c r="F100" s="897"/>
      <c r="G100" s="877">
        <v>0.5794021550515156</v>
      </c>
      <c r="H100" s="896"/>
      <c r="I100" s="890">
        <v>0.7012922252400815</v>
      </c>
      <c r="J100" s="758"/>
      <c r="K100" s="758">
        <v>1.064043856535476</v>
      </c>
      <c r="L100" s="826"/>
      <c r="M100" s="823"/>
      <c r="N100" s="819"/>
      <c r="O100" s="823"/>
      <c r="P100" s="819"/>
      <c r="Q100" s="828"/>
      <c r="R100" s="828"/>
      <c r="S100" s="828"/>
    </row>
    <row r="101" spans="1:19" ht="18" x14ac:dyDescent="0.4">
      <c r="A101" s="792" t="s">
        <v>379</v>
      </c>
      <c r="B101" s="898"/>
      <c r="C101" s="879">
        <v>5.0727019838574194E-2</v>
      </c>
      <c r="D101" s="899"/>
      <c r="E101" s="893">
        <v>-5.2750692702829838E-16</v>
      </c>
      <c r="F101" s="900"/>
      <c r="G101" s="879">
        <v>0.11538988227101113</v>
      </c>
      <c r="H101" s="899"/>
      <c r="I101" s="893">
        <v>6.8724799999996793E-3</v>
      </c>
      <c r="J101" s="796"/>
      <c r="K101" s="881">
        <v>6.8724799999999994E-3</v>
      </c>
      <c r="L101" s="810"/>
      <c r="M101" s="823"/>
      <c r="N101" s="823"/>
      <c r="O101" s="823"/>
      <c r="P101" s="819"/>
      <c r="Q101" s="828"/>
      <c r="R101" s="828"/>
      <c r="S101" s="828"/>
    </row>
    <row r="102" spans="1:19" ht="18" x14ac:dyDescent="0.4">
      <c r="A102" s="749" t="s">
        <v>382</v>
      </c>
      <c r="B102" s="747"/>
      <c r="C102" s="829">
        <v>11.478784998220133</v>
      </c>
      <c r="D102" s="829"/>
      <c r="E102" s="830">
        <v>6.1734928329281997</v>
      </c>
      <c r="F102" s="830"/>
      <c r="G102" s="829">
        <v>33.205285707931246</v>
      </c>
      <c r="H102" s="829"/>
      <c r="I102" s="830">
        <v>21.550513298397092</v>
      </c>
      <c r="J102" s="830"/>
      <c r="K102" s="830">
        <v>37.794092703208513</v>
      </c>
      <c r="L102" s="810"/>
      <c r="M102" s="823"/>
      <c r="N102" s="823"/>
      <c r="O102" s="823"/>
      <c r="P102" s="819"/>
      <c r="Q102" s="828"/>
      <c r="R102" s="828"/>
      <c r="S102" s="828"/>
    </row>
    <row r="103" spans="1:19" ht="18" x14ac:dyDescent="0.4">
      <c r="A103" s="675"/>
      <c r="B103" s="707"/>
      <c r="C103" s="817"/>
      <c r="D103" s="817"/>
      <c r="E103" s="830"/>
      <c r="F103" s="830"/>
      <c r="G103" s="829"/>
      <c r="H103" s="829"/>
      <c r="I103" s="830"/>
      <c r="J103" s="830"/>
      <c r="K103" s="707"/>
      <c r="L103" s="810"/>
      <c r="M103" s="823"/>
      <c r="N103" s="823"/>
      <c r="O103" s="823"/>
      <c r="P103" s="819"/>
      <c r="Q103" s="828"/>
      <c r="R103" s="828"/>
      <c r="S103" s="828"/>
    </row>
    <row r="104" spans="1:19" ht="18" x14ac:dyDescent="0.4">
      <c r="A104" s="816" t="s">
        <v>386</v>
      </c>
      <c r="B104" s="817"/>
      <c r="C104" s="817"/>
      <c r="D104" s="817"/>
      <c r="E104" s="830"/>
      <c r="F104" s="830"/>
      <c r="G104" s="829"/>
      <c r="H104" s="829"/>
      <c r="I104" s="830"/>
      <c r="J104" s="830"/>
      <c r="K104" s="707"/>
      <c r="L104" s="823"/>
      <c r="M104" s="823"/>
      <c r="N104" s="823"/>
      <c r="O104" s="823"/>
      <c r="P104" s="819"/>
      <c r="Q104" s="828"/>
      <c r="R104" s="828"/>
      <c r="S104" s="828"/>
    </row>
    <row r="105" spans="1:19" ht="18" x14ac:dyDescent="0.4">
      <c r="A105" s="756" t="s">
        <v>206</v>
      </c>
      <c r="B105" s="895"/>
      <c r="C105" s="829">
        <v>6.3629173239809917</v>
      </c>
      <c r="D105" s="829"/>
      <c r="E105" s="830">
        <v>5.0929243369634918</v>
      </c>
      <c r="F105" s="830"/>
      <c r="G105" s="829">
        <v>18.781805545016645</v>
      </c>
      <c r="H105" s="829"/>
      <c r="I105" s="791">
        <v>15.34738954140945</v>
      </c>
      <c r="J105" s="791"/>
      <c r="K105" s="791">
        <v>20.446146735868236</v>
      </c>
      <c r="L105" s="862"/>
      <c r="M105" s="823"/>
      <c r="N105" s="859"/>
      <c r="O105" s="819"/>
      <c r="P105" s="783"/>
      <c r="Q105" s="828"/>
      <c r="R105" s="828"/>
      <c r="S105" s="828"/>
    </row>
    <row r="106" spans="1:19" ht="18" x14ac:dyDescent="0.4">
      <c r="A106" s="756" t="s">
        <v>207</v>
      </c>
      <c r="B106" s="895"/>
      <c r="C106" s="829">
        <v>2.222365686576234</v>
      </c>
      <c r="D106" s="829"/>
      <c r="E106" s="830">
        <v>1.8220103770482037</v>
      </c>
      <c r="F106" s="830"/>
      <c r="G106" s="829">
        <v>6.7639820843192613</v>
      </c>
      <c r="H106" s="829"/>
      <c r="I106" s="791">
        <v>5.5184528375040127</v>
      </c>
      <c r="J106" s="791"/>
      <c r="K106" s="791">
        <v>7.509929345797282</v>
      </c>
      <c r="L106" s="821"/>
      <c r="M106" s="862"/>
      <c r="N106" s="862"/>
      <c r="O106" s="862"/>
      <c r="P106" s="860"/>
      <c r="Q106" s="828"/>
      <c r="R106" s="828"/>
      <c r="S106" s="828"/>
    </row>
    <row r="107" spans="1:19" ht="18" x14ac:dyDescent="0.4">
      <c r="A107" s="756" t="s">
        <v>363</v>
      </c>
      <c r="B107" s="895"/>
      <c r="C107" s="829">
        <v>3.3476117029420212</v>
      </c>
      <c r="D107" s="829"/>
      <c r="E107" s="830">
        <v>2.9797353903098776</v>
      </c>
      <c r="F107" s="830"/>
      <c r="G107" s="829">
        <v>10.336468914292455</v>
      </c>
      <c r="H107" s="829"/>
      <c r="I107" s="791">
        <v>8.9777148483904803</v>
      </c>
      <c r="J107" s="791"/>
      <c r="K107" s="791">
        <v>11.957778043351345</v>
      </c>
      <c r="L107" s="861"/>
      <c r="M107" s="821"/>
      <c r="N107" s="821"/>
      <c r="O107" s="821"/>
      <c r="P107" s="821"/>
      <c r="Q107" s="828"/>
      <c r="R107" s="828"/>
      <c r="S107" s="828"/>
    </row>
    <row r="108" spans="1:19" ht="18" x14ac:dyDescent="0.4">
      <c r="A108" s="756" t="s">
        <v>364</v>
      </c>
      <c r="B108" s="895"/>
      <c r="C108" s="829">
        <v>1.3538477389212489</v>
      </c>
      <c r="D108" s="829"/>
      <c r="E108" s="830">
        <v>0.63845677491835473</v>
      </c>
      <c r="F108" s="830"/>
      <c r="G108" s="829">
        <v>4.2736408243288162</v>
      </c>
      <c r="H108" s="829"/>
      <c r="I108" s="791">
        <v>1.9230705238183297</v>
      </c>
      <c r="J108" s="791"/>
      <c r="K108" s="791">
        <v>2.5689779553523406</v>
      </c>
      <c r="L108" s="861"/>
      <c r="M108" s="853"/>
      <c r="N108" s="647"/>
      <c r="O108" s="779"/>
      <c r="P108" s="779"/>
      <c r="Q108" s="828"/>
      <c r="R108" s="828"/>
      <c r="S108" s="828"/>
    </row>
    <row r="109" spans="1:19" ht="18" x14ac:dyDescent="0.4">
      <c r="A109" s="792" t="s">
        <v>379</v>
      </c>
      <c r="B109" s="898"/>
      <c r="C109" s="901">
        <v>0.33156980315238765</v>
      </c>
      <c r="D109" s="901"/>
      <c r="E109" s="881">
        <v>1.7181000000046566E-4</v>
      </c>
      <c r="F109" s="881"/>
      <c r="G109" s="901">
        <v>0.75654824161673284</v>
      </c>
      <c r="H109" s="901"/>
      <c r="I109" s="796">
        <v>-2.5402277341166513E-4</v>
      </c>
      <c r="J109" s="796"/>
      <c r="K109" s="796">
        <v>2.8635000000000005E-4</v>
      </c>
      <c r="L109" s="861"/>
      <c r="M109" s="853"/>
      <c r="N109" s="647"/>
      <c r="O109" s="779"/>
      <c r="P109" s="779"/>
      <c r="Q109" s="828"/>
      <c r="R109" s="828"/>
      <c r="S109" s="828"/>
    </row>
    <row r="110" spans="1:19" ht="18" x14ac:dyDescent="0.4">
      <c r="A110" s="749" t="s">
        <v>382</v>
      </c>
      <c r="B110" s="747"/>
      <c r="C110" s="827">
        <v>13.618312255572885</v>
      </c>
      <c r="D110" s="827"/>
      <c r="E110" s="830">
        <v>10.533298689239929</v>
      </c>
      <c r="F110" s="830"/>
      <c r="G110" s="827">
        <v>40.912445609573908</v>
      </c>
      <c r="H110" s="827"/>
      <c r="I110" s="887">
        <v>31.76637372834886</v>
      </c>
      <c r="J110" s="887"/>
      <c r="K110" s="887">
        <v>42.483118430369203</v>
      </c>
      <c r="L110" s="861"/>
      <c r="M110" s="853"/>
      <c r="N110" s="647"/>
      <c r="O110" s="779"/>
      <c r="P110" s="779"/>
      <c r="Q110" s="828"/>
      <c r="R110" s="828"/>
      <c r="S110" s="828"/>
    </row>
    <row r="111" spans="1:19" ht="18" x14ac:dyDescent="0.4">
      <c r="C111" s="819"/>
      <c r="D111" s="819"/>
      <c r="E111" s="861"/>
      <c r="F111" s="861"/>
      <c r="G111" s="863"/>
      <c r="H111" s="863"/>
      <c r="I111" s="647"/>
      <c r="J111" s="647"/>
      <c r="K111" s="822"/>
      <c r="L111" s="861"/>
      <c r="M111" s="853"/>
      <c r="N111" s="647"/>
      <c r="O111" s="779"/>
      <c r="P111" s="779"/>
      <c r="Q111" s="828"/>
      <c r="R111" s="828"/>
      <c r="S111" s="828"/>
    </row>
    <row r="112" spans="1:19" ht="18" x14ac:dyDescent="0.4">
      <c r="A112" s="852"/>
      <c r="B112" s="852"/>
      <c r="C112" s="753"/>
      <c r="D112" s="753"/>
      <c r="E112" s="863"/>
      <c r="F112" s="863"/>
      <c r="G112" s="863"/>
      <c r="H112" s="863"/>
      <c r="I112" s="822"/>
      <c r="J112" s="822"/>
      <c r="K112" s="822"/>
      <c r="L112" s="863"/>
      <c r="M112" s="863"/>
      <c r="N112" s="647"/>
      <c r="O112" s="826"/>
      <c r="P112" s="822"/>
      <c r="Q112" s="828"/>
      <c r="R112" s="828"/>
      <c r="S112" s="828"/>
    </row>
    <row r="113" spans="1:19" ht="18" x14ac:dyDescent="0.4">
      <c r="A113" s="675"/>
      <c r="B113" s="707"/>
      <c r="C113" s="817"/>
      <c r="D113" s="817"/>
      <c r="E113" s="830"/>
      <c r="F113" s="830"/>
      <c r="G113" s="830"/>
      <c r="H113" s="829"/>
      <c r="I113" s="829"/>
      <c r="J113" s="829"/>
      <c r="K113" s="830"/>
      <c r="L113" s="822"/>
      <c r="M113" s="863"/>
      <c r="N113" s="822"/>
      <c r="O113" s="822"/>
      <c r="P113" s="822"/>
      <c r="Q113" s="828"/>
      <c r="R113" s="828"/>
      <c r="S113" s="828"/>
    </row>
    <row r="114" spans="1:19" ht="18" x14ac:dyDescent="0.4">
      <c r="A114" s="816"/>
      <c r="B114" s="817"/>
      <c r="C114" s="817"/>
      <c r="D114" s="817"/>
      <c r="E114" s="830"/>
      <c r="F114" s="830"/>
      <c r="G114" s="829"/>
      <c r="H114" s="829"/>
      <c r="I114" s="830"/>
      <c r="J114" s="830"/>
      <c r="K114" s="830"/>
      <c r="L114" s="707"/>
      <c r="M114" s="819"/>
      <c r="O114" s="828"/>
      <c r="P114" s="828"/>
      <c r="Q114" s="828"/>
    </row>
    <row r="115" spans="1:19" ht="18" x14ac:dyDescent="0.4">
      <c r="A115" s="831"/>
      <c r="B115" s="855"/>
      <c r="C115" s="863"/>
      <c r="D115" s="863"/>
      <c r="E115" s="822"/>
      <c r="F115" s="822"/>
      <c r="G115" s="863"/>
      <c r="H115" s="863"/>
      <c r="I115" s="773"/>
      <c r="J115" s="773"/>
      <c r="K115" s="773"/>
      <c r="O115" s="828"/>
    </row>
    <row r="116" spans="1:19" ht="18" x14ac:dyDescent="0.4">
      <c r="A116" s="831"/>
      <c r="B116" s="855"/>
      <c r="C116" s="863"/>
      <c r="D116" s="863"/>
      <c r="E116" s="822"/>
      <c r="F116" s="822"/>
      <c r="G116" s="863"/>
      <c r="H116" s="863"/>
      <c r="I116" s="773"/>
      <c r="J116" s="773"/>
      <c r="K116" s="773"/>
    </row>
    <row r="117" spans="1:19" ht="18" x14ac:dyDescent="0.4">
      <c r="A117" s="831"/>
      <c r="B117" s="855"/>
      <c r="C117" s="863"/>
      <c r="D117" s="863"/>
      <c r="E117" s="822"/>
      <c r="F117" s="822"/>
      <c r="G117" s="863"/>
      <c r="H117" s="863"/>
      <c r="I117" s="773"/>
      <c r="J117" s="773"/>
      <c r="K117" s="773"/>
    </row>
    <row r="118" spans="1:19" ht="18" x14ac:dyDescent="0.4">
      <c r="A118" s="831"/>
      <c r="B118" s="855"/>
      <c r="C118" s="863"/>
      <c r="D118" s="863"/>
      <c r="E118" s="822"/>
      <c r="F118" s="822"/>
      <c r="G118" s="863"/>
      <c r="H118" s="863"/>
      <c r="I118" s="773"/>
      <c r="J118" s="773"/>
      <c r="K118" s="773"/>
    </row>
    <row r="119" spans="1:19" ht="18" x14ac:dyDescent="0.4">
      <c r="B119" s="819"/>
      <c r="C119" s="863"/>
      <c r="D119" s="863"/>
      <c r="E119" s="822"/>
      <c r="F119" s="822"/>
      <c r="G119" s="863"/>
      <c r="H119" s="863"/>
      <c r="I119" s="826"/>
      <c r="J119" s="826"/>
      <c r="K119" s="826"/>
    </row>
    <row r="120" spans="1:19" ht="18" x14ac:dyDescent="0.4">
      <c r="A120" s="852"/>
      <c r="B120" s="753"/>
      <c r="C120" s="825"/>
      <c r="D120" s="825"/>
      <c r="E120" s="822"/>
      <c r="F120" s="822"/>
      <c r="G120" s="825"/>
      <c r="H120" s="825"/>
      <c r="I120" s="826"/>
      <c r="J120" s="826"/>
      <c r="K120" s="826"/>
    </row>
    <row r="121" spans="1:19" ht="18" x14ac:dyDescent="0.4">
      <c r="A121" s="852"/>
      <c r="B121" s="753"/>
      <c r="C121" s="825"/>
      <c r="D121" s="825"/>
      <c r="E121" s="822"/>
      <c r="F121" s="822"/>
      <c r="G121" s="825"/>
      <c r="H121" s="825"/>
      <c r="I121" s="826"/>
      <c r="J121" s="826"/>
      <c r="K121" s="826"/>
    </row>
  </sheetData>
  <mergeCells count="51">
    <mergeCell ref="J13:K13"/>
    <mergeCell ref="D14:E14"/>
    <mergeCell ref="H14:I14"/>
    <mergeCell ref="D22:E22"/>
    <mergeCell ref="H22:I22"/>
    <mergeCell ref="J22:K22"/>
    <mergeCell ref="B7:E7"/>
    <mergeCell ref="F7:I7"/>
    <mergeCell ref="D8:E8"/>
    <mergeCell ref="H8:I8"/>
    <mergeCell ref="J8:K8"/>
    <mergeCell ref="D18:E18"/>
    <mergeCell ref="H18:I18"/>
    <mergeCell ref="J18:K18"/>
    <mergeCell ref="D21:E21"/>
    <mergeCell ref="H21:I21"/>
    <mergeCell ref="J21:K21"/>
    <mergeCell ref="D10:E10"/>
    <mergeCell ref="H10:I10"/>
    <mergeCell ref="J10:K10"/>
    <mergeCell ref="J15:K15"/>
    <mergeCell ref="B17:E17"/>
    <mergeCell ref="F17:I17"/>
    <mergeCell ref="D11:E11"/>
    <mergeCell ref="H11:I11"/>
    <mergeCell ref="J11:K11"/>
    <mergeCell ref="D12:E12"/>
    <mergeCell ref="H12:I12"/>
    <mergeCell ref="J12:K12"/>
    <mergeCell ref="D15:E15"/>
    <mergeCell ref="H15:I15"/>
    <mergeCell ref="D13:E13"/>
    <mergeCell ref="H13:I13"/>
    <mergeCell ref="D34:E34"/>
    <mergeCell ref="D35:E35"/>
    <mergeCell ref="D20:E20"/>
    <mergeCell ref="H20:I20"/>
    <mergeCell ref="J20:K20"/>
    <mergeCell ref="J25:K25"/>
    <mergeCell ref="D25:E25"/>
    <mergeCell ref="H25:I25"/>
    <mergeCell ref="D23:E23"/>
    <mergeCell ref="H23:I23"/>
    <mergeCell ref="J23:K23"/>
    <mergeCell ref="D24:E24"/>
    <mergeCell ref="H24:I24"/>
    <mergeCell ref="D28:E28"/>
    <mergeCell ref="D30:E30"/>
    <mergeCell ref="D31:E31"/>
    <mergeCell ref="D32:E32"/>
    <mergeCell ref="D33:E33"/>
  </mergeCells>
  <phoneticPr fontId="8" type="noConversion"/>
  <pageMargins left="0.74803149606299213" right="0.27559055118110237" top="0.98425196850393704" bottom="0.98425196850393704" header="0.51181102362204722" footer="0.51181102362204722"/>
  <pageSetup paperSize="9" scale="43" fitToHeight="0" orientation="portrait" r:id="rId1"/>
  <headerFooter alignWithMargins="0"/>
  <rowBreaks count="1" manualBreakCount="1">
    <brk id="69"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ul9">
    <pageSetUpPr fitToPage="1"/>
  </sheetPr>
  <dimension ref="A3:F61"/>
  <sheetViews>
    <sheetView zoomScale="85" zoomScaleNormal="85" zoomScaleSheetLayoutView="85" workbookViewId="0">
      <selection activeCell="C17" sqref="C17"/>
    </sheetView>
  </sheetViews>
  <sheetFormatPr defaultColWidth="9.1796875" defaultRowHeight="12.5" x14ac:dyDescent="0.25"/>
  <cols>
    <col min="1" max="1" width="31.54296875" style="92" customWidth="1"/>
    <col min="2" max="6" width="12.54296875" style="414" customWidth="1"/>
    <col min="7" max="16384" width="9.1796875" style="92"/>
  </cols>
  <sheetData>
    <row r="3" spans="1:6" ht="15.5" x14ac:dyDescent="0.35">
      <c r="A3" s="97" t="s">
        <v>387</v>
      </c>
      <c r="B3" s="909"/>
      <c r="C3" s="910"/>
      <c r="D3" s="911"/>
      <c r="E3" s="911"/>
      <c r="F3" s="911"/>
    </row>
    <row r="4" spans="1:6" x14ac:dyDescent="0.25">
      <c r="B4" s="912"/>
      <c r="C4" s="912"/>
      <c r="D4" s="912"/>
      <c r="E4" s="912"/>
      <c r="F4" s="908"/>
    </row>
    <row r="5" spans="1:6" ht="13" x14ac:dyDescent="0.3">
      <c r="A5" s="317" t="s">
        <v>121</v>
      </c>
      <c r="B5" s="323" t="s">
        <v>501</v>
      </c>
      <c r="C5" s="323" t="s">
        <v>222</v>
      </c>
      <c r="D5" s="323" t="s">
        <v>215</v>
      </c>
      <c r="E5" s="323" t="s">
        <v>211</v>
      </c>
      <c r="F5" s="323" t="s">
        <v>193</v>
      </c>
    </row>
    <row r="6" spans="1:6" x14ac:dyDescent="0.25">
      <c r="A6" s="321"/>
      <c r="B6" s="913"/>
      <c r="C6" s="914"/>
      <c r="D6" s="914"/>
      <c r="E6" s="914"/>
      <c r="F6" s="914"/>
    </row>
    <row r="7" spans="1:6" ht="19" customHeight="1" x14ac:dyDescent="0.3">
      <c r="A7" s="97" t="s">
        <v>388</v>
      </c>
      <c r="B7" s="915"/>
      <c r="C7" s="908"/>
      <c r="D7" s="916"/>
      <c r="E7" s="916"/>
      <c r="F7" s="916"/>
    </row>
    <row r="8" spans="1:6" ht="19" customHeight="1" x14ac:dyDescent="0.3">
      <c r="A8" s="155" t="s">
        <v>206</v>
      </c>
      <c r="B8" s="917">
        <v>75.040825484993462</v>
      </c>
      <c r="C8" s="918">
        <v>76.827845554136729</v>
      </c>
      <c r="D8" s="918">
        <v>79.604286113404342</v>
      </c>
      <c r="E8" s="918">
        <v>80.269399879792644</v>
      </c>
      <c r="F8" s="918">
        <v>74.72117498200204</v>
      </c>
    </row>
    <row r="9" spans="1:6" ht="19" customHeight="1" x14ac:dyDescent="0.3">
      <c r="A9" s="155" t="s">
        <v>207</v>
      </c>
      <c r="B9" s="917">
        <v>27.660796532422836</v>
      </c>
      <c r="C9" s="918">
        <v>26.204526327343753</v>
      </c>
      <c r="D9" s="918">
        <v>18.980524030906622</v>
      </c>
      <c r="E9" s="918">
        <v>25.237983159586001</v>
      </c>
      <c r="F9" s="918">
        <v>25.869669456831993</v>
      </c>
    </row>
    <row r="10" spans="1:6" ht="19" customHeight="1" x14ac:dyDescent="0.3">
      <c r="A10" s="155" t="s">
        <v>363</v>
      </c>
      <c r="B10" s="917">
        <v>58.963026194768361</v>
      </c>
      <c r="C10" s="918">
        <v>61.333312549301944</v>
      </c>
      <c r="D10" s="918">
        <v>69.455669792452326</v>
      </c>
      <c r="E10" s="918">
        <v>66.401193095090804</v>
      </c>
      <c r="F10" s="918">
        <v>65.899014382414521</v>
      </c>
    </row>
    <row r="11" spans="1:6" ht="19" customHeight="1" x14ac:dyDescent="0.3">
      <c r="A11" s="155" t="s">
        <v>364</v>
      </c>
      <c r="B11" s="917">
        <v>30.456692484821943</v>
      </c>
      <c r="C11" s="918">
        <v>33.395133549153314</v>
      </c>
      <c r="D11" s="918">
        <v>32.140298588808179</v>
      </c>
      <c r="E11" s="918">
        <v>36.647110515882694</v>
      </c>
      <c r="F11" s="918">
        <v>31.640389198743506</v>
      </c>
    </row>
    <row r="12" spans="1:6" ht="19" customHeight="1" x14ac:dyDescent="0.3">
      <c r="A12" s="101" t="s">
        <v>389</v>
      </c>
      <c r="B12" s="919">
        <v>-1.6519425569768083</v>
      </c>
      <c r="C12" s="920">
        <v>-1.5851675174316961</v>
      </c>
      <c r="D12" s="920">
        <v>-1.4201037955914952</v>
      </c>
      <c r="E12" s="920">
        <v>-2.0673513999999988</v>
      </c>
      <c r="F12" s="920">
        <v>-1.8348518899999995</v>
      </c>
    </row>
    <row r="13" spans="1:6" ht="19" customHeight="1" x14ac:dyDescent="0.3">
      <c r="A13" s="20" t="s">
        <v>208</v>
      </c>
      <c r="B13" s="921">
        <v>190.46939814002977</v>
      </c>
      <c r="C13" s="922">
        <v>196.17565046250405</v>
      </c>
      <c r="D13" s="922">
        <v>198.76067472997997</v>
      </c>
      <c r="E13" s="922">
        <v>206.48833525035215</v>
      </c>
      <c r="F13" s="922">
        <v>196.29539612999204</v>
      </c>
    </row>
    <row r="14" spans="1:6" ht="13" x14ac:dyDescent="0.3">
      <c r="B14" s="915" t="s">
        <v>83</v>
      </c>
      <c r="C14" s="908" t="s">
        <v>83</v>
      </c>
      <c r="D14" s="908" t="s">
        <v>83</v>
      </c>
      <c r="E14" s="908" t="s">
        <v>83</v>
      </c>
      <c r="F14" s="908" t="s">
        <v>83</v>
      </c>
    </row>
    <row r="15" spans="1:6" ht="13" x14ac:dyDescent="0.3">
      <c r="A15" s="320" t="s">
        <v>390</v>
      </c>
      <c r="B15" s="915" t="s">
        <v>83</v>
      </c>
      <c r="C15" s="908" t="s">
        <v>83</v>
      </c>
      <c r="D15" s="908" t="s">
        <v>83</v>
      </c>
      <c r="E15" s="908" t="s">
        <v>83</v>
      </c>
      <c r="F15" s="908" t="s">
        <v>83</v>
      </c>
    </row>
    <row r="16" spans="1:6" ht="19" customHeight="1" x14ac:dyDescent="0.3">
      <c r="A16" s="21" t="s">
        <v>206</v>
      </c>
      <c r="B16" s="923">
        <v>11.191979105840691</v>
      </c>
      <c r="C16" s="918">
        <v>8.7808934884376537</v>
      </c>
      <c r="D16" s="918">
        <v>4.6069017533255909</v>
      </c>
      <c r="E16" s="918">
        <v>8.3242896255774976</v>
      </c>
      <c r="F16" s="918">
        <v>10.702321957684466</v>
      </c>
    </row>
    <row r="17" spans="1:6" ht="19" customHeight="1" x14ac:dyDescent="0.3">
      <c r="A17" s="21" t="s">
        <v>207</v>
      </c>
      <c r="B17" s="923">
        <v>4.3942064952381301</v>
      </c>
      <c r="C17" s="918">
        <v>3.3161516929705335</v>
      </c>
      <c r="D17" s="918">
        <v>0.33583236768268832</v>
      </c>
      <c r="E17" s="918">
        <v>2.618219000385503</v>
      </c>
      <c r="F17" s="918">
        <v>3.7324846538473833</v>
      </c>
    </row>
    <row r="18" spans="1:6" ht="19" customHeight="1" x14ac:dyDescent="0.3">
      <c r="A18" s="21" t="s">
        <v>363</v>
      </c>
      <c r="B18" s="923">
        <v>2.7574503124059024</v>
      </c>
      <c r="C18" s="918">
        <v>-1.9592019736688939</v>
      </c>
      <c r="D18" s="918">
        <v>-3.5316574598544963</v>
      </c>
      <c r="E18" s="918">
        <v>1.2109084435040132E-2</v>
      </c>
      <c r="F18" s="918">
        <v>4.4147331083505996</v>
      </c>
    </row>
    <row r="19" spans="1:6" ht="19" customHeight="1" x14ac:dyDescent="0.3">
      <c r="A19" s="21" t="s">
        <v>364</v>
      </c>
      <c r="B19" s="923">
        <v>1.3649075638873951</v>
      </c>
      <c r="C19" s="918">
        <v>0.80154446600435902</v>
      </c>
      <c r="D19" s="918">
        <v>0.68820576413324352</v>
      </c>
      <c r="E19" s="918">
        <v>1.5924375929222205</v>
      </c>
      <c r="F19" s="918">
        <v>1.2609421716519436</v>
      </c>
    </row>
    <row r="20" spans="1:6" ht="19" customHeight="1" x14ac:dyDescent="0.3">
      <c r="A20" s="94" t="s">
        <v>379</v>
      </c>
      <c r="B20" s="924">
        <v>-1.1833365423644104</v>
      </c>
      <c r="C20" s="920">
        <v>5.8740195005885445</v>
      </c>
      <c r="D20" s="920">
        <v>-1.3625552954571205</v>
      </c>
      <c r="E20" s="920">
        <v>-0.86799315999999682</v>
      </c>
      <c r="F20" s="920">
        <v>-0.55229013999999821</v>
      </c>
    </row>
    <row r="21" spans="1:6" ht="19" customHeight="1" x14ac:dyDescent="0.3">
      <c r="A21" s="20" t="s">
        <v>208</v>
      </c>
      <c r="B21" s="921">
        <v>18.525206935007709</v>
      </c>
      <c r="C21" s="922">
        <v>16.813407174332198</v>
      </c>
      <c r="D21" s="922">
        <v>0.73672712982990607</v>
      </c>
      <c r="E21" s="922">
        <v>11.679062143320264</v>
      </c>
      <c r="F21" s="922">
        <v>19.558191751534398</v>
      </c>
    </row>
    <row r="22" spans="1:6" ht="20.149999999999999" customHeight="1" x14ac:dyDescent="0.3">
      <c r="B22" s="915" t="s">
        <v>83</v>
      </c>
      <c r="C22" s="908" t="s">
        <v>83</v>
      </c>
      <c r="D22" s="908" t="s">
        <v>83</v>
      </c>
      <c r="E22" s="908" t="s">
        <v>83</v>
      </c>
      <c r="F22" s="908" t="s">
        <v>83</v>
      </c>
    </row>
    <row r="23" spans="1:6" ht="20.149999999999999" customHeight="1" x14ac:dyDescent="0.3">
      <c r="A23" s="320" t="s">
        <v>214</v>
      </c>
      <c r="B23" s="915" t="s">
        <v>83</v>
      </c>
      <c r="C23" s="908" t="s">
        <v>83</v>
      </c>
      <c r="D23" s="908" t="s">
        <v>83</v>
      </c>
      <c r="E23" s="908" t="s">
        <v>83</v>
      </c>
      <c r="F23" s="908" t="s">
        <v>83</v>
      </c>
    </row>
    <row r="24" spans="1:6" ht="19" customHeight="1" x14ac:dyDescent="0.3">
      <c r="A24" s="21" t="s">
        <v>206</v>
      </c>
      <c r="B24" s="917">
        <v>17.554896429821682</v>
      </c>
      <c r="C24" s="918">
        <v>15.04993927151877</v>
      </c>
      <c r="D24" s="918">
        <v>10.756690883880133</v>
      </c>
      <c r="E24" s="918">
        <v>13.423046820036284</v>
      </c>
      <c r="F24" s="918">
        <v>15.795246294647953</v>
      </c>
    </row>
    <row r="25" spans="1:6" ht="19" customHeight="1" x14ac:dyDescent="0.3">
      <c r="A25" s="21" t="s">
        <v>207</v>
      </c>
      <c r="B25" s="917">
        <v>6.6165721818143641</v>
      </c>
      <c r="C25" s="918">
        <v>5.6224331168626502</v>
      </c>
      <c r="D25" s="918">
        <v>2.5711420488735977</v>
      </c>
      <c r="E25" s="918">
        <v>4.6096955086787723</v>
      </c>
      <c r="F25" s="918">
        <v>5.5544950308955876</v>
      </c>
    </row>
    <row r="26" spans="1:6" ht="19" customHeight="1" x14ac:dyDescent="0.3">
      <c r="A26" s="21" t="s">
        <v>363</v>
      </c>
      <c r="B26" s="917">
        <v>6.1050620153479231</v>
      </c>
      <c r="C26" s="918">
        <v>1.3729596887721882</v>
      </c>
      <c r="D26" s="918">
        <v>0.1250086951553957</v>
      </c>
      <c r="E26" s="918">
        <v>2.9921722793959056</v>
      </c>
      <c r="F26" s="918">
        <v>7.3944684986604772</v>
      </c>
    </row>
    <row r="27" spans="1:6" ht="19" customHeight="1" x14ac:dyDescent="0.3">
      <c r="A27" s="21" t="s">
        <v>364</v>
      </c>
      <c r="B27" s="917">
        <v>2.7187553028086442</v>
      </c>
      <c r="C27" s="918">
        <v>2.2411505333269015</v>
      </c>
      <c r="D27" s="918">
        <v>2.1683927822182687</v>
      </c>
      <c r="E27" s="918">
        <v>2.2383450244562315</v>
      </c>
      <c r="F27" s="918">
        <v>1.8993989465702983</v>
      </c>
    </row>
    <row r="28" spans="1:6" ht="19" customHeight="1" x14ac:dyDescent="0.3">
      <c r="A28" s="94" t="s">
        <v>379</v>
      </c>
      <c r="B28" s="919">
        <v>-0.85176673921202273</v>
      </c>
      <c r="C28" s="920">
        <v>6.1765264630123484</v>
      </c>
      <c r="D28" s="920">
        <v>-1.2399758254571198</v>
      </c>
      <c r="E28" s="920">
        <v>-0.86793588999999693</v>
      </c>
      <c r="F28" s="920">
        <v>-0.5521183299999981</v>
      </c>
    </row>
    <row r="29" spans="1:6" ht="19" customHeight="1" x14ac:dyDescent="0.3">
      <c r="A29" s="20" t="s">
        <v>208</v>
      </c>
      <c r="B29" s="921">
        <v>32.143519190580584</v>
      </c>
      <c r="C29" s="922">
        <v>30.463009073492856</v>
      </c>
      <c r="D29" s="922">
        <v>14.381258584670274</v>
      </c>
      <c r="E29" s="922">
        <v>22.395323742567193</v>
      </c>
      <c r="F29" s="922">
        <v>30.091490440774315</v>
      </c>
    </row>
    <row r="30" spans="1:6" ht="20.149999999999999" customHeight="1" x14ac:dyDescent="0.3">
      <c r="B30" s="925" t="s">
        <v>83</v>
      </c>
      <c r="C30" s="926" t="s">
        <v>83</v>
      </c>
      <c r="D30" s="908" t="s">
        <v>83</v>
      </c>
      <c r="E30" s="908" t="s">
        <v>83</v>
      </c>
      <c r="F30" s="908" t="s">
        <v>83</v>
      </c>
    </row>
    <row r="31" spans="1:6" ht="20.149999999999999" customHeight="1" x14ac:dyDescent="0.3">
      <c r="A31" s="320" t="s">
        <v>391</v>
      </c>
      <c r="B31" s="925" t="s">
        <v>83</v>
      </c>
      <c r="C31" s="926" t="s">
        <v>83</v>
      </c>
      <c r="D31" s="908" t="s">
        <v>83</v>
      </c>
      <c r="E31" s="908" t="s">
        <v>83</v>
      </c>
      <c r="F31" s="908" t="s">
        <v>83</v>
      </c>
    </row>
    <row r="32" spans="1:6" ht="18.649999999999999" customHeight="1" x14ac:dyDescent="0.3">
      <c r="A32" s="21" t="s">
        <v>206</v>
      </c>
      <c r="B32" s="923">
        <v>14.914520240823903</v>
      </c>
      <c r="C32" s="918">
        <v>11.429311111230106</v>
      </c>
      <c r="D32" s="918">
        <v>5.7872533983441468</v>
      </c>
      <c r="E32" s="918">
        <v>10.370439592227584</v>
      </c>
      <c r="F32" s="918">
        <v>14.323010793476302</v>
      </c>
    </row>
    <row r="33" spans="1:6" s="93" customFormat="1" ht="18.649999999999999" customHeight="1" x14ac:dyDescent="0.3">
      <c r="A33" s="21" t="s">
        <v>207</v>
      </c>
      <c r="B33" s="923">
        <v>15.886044677301406</v>
      </c>
      <c r="C33" s="918">
        <v>12.654881265723219</v>
      </c>
      <c r="D33" s="918">
        <v>1.7693524537881107</v>
      </c>
      <c r="E33" s="918">
        <v>10.374121354427798</v>
      </c>
      <c r="F33" s="918">
        <v>14.428033802579805</v>
      </c>
    </row>
    <row r="34" spans="1:6" s="93" customFormat="1" ht="18.649999999999999" customHeight="1" x14ac:dyDescent="0.3">
      <c r="A34" s="21" t="s">
        <v>363</v>
      </c>
      <c r="B34" s="923">
        <v>4.6765752885501728</v>
      </c>
      <c r="C34" s="918">
        <v>-3.1943521264957218</v>
      </c>
      <c r="D34" s="918">
        <v>-5.084764815324375</v>
      </c>
      <c r="E34" s="918">
        <v>1.8236245270019682E-2</v>
      </c>
      <c r="F34" s="918">
        <v>6.6992399654594736</v>
      </c>
    </row>
    <row r="35" spans="1:6" s="93" customFormat="1" ht="18.649999999999999" customHeight="1" x14ac:dyDescent="0.3">
      <c r="A35" s="318" t="s">
        <v>364</v>
      </c>
      <c r="B35" s="927">
        <v>4.4814700892672281</v>
      </c>
      <c r="C35" s="928">
        <v>2.4001834423706954</v>
      </c>
      <c r="D35" s="928">
        <v>2.1412550422692371</v>
      </c>
      <c r="E35" s="928">
        <v>4.3453291965053156</v>
      </c>
      <c r="F35" s="928">
        <v>3.9852296497731379</v>
      </c>
    </row>
    <row r="36" spans="1:6" ht="20.149999999999999" customHeight="1" x14ac:dyDescent="0.3">
      <c r="A36" s="20" t="s">
        <v>208</v>
      </c>
      <c r="B36" s="921">
        <v>9.726080470621481</v>
      </c>
      <c r="C36" s="922">
        <v>8.5705882124987891</v>
      </c>
      <c r="D36" s="922">
        <v>0.37066040897212865</v>
      </c>
      <c r="E36" s="922">
        <v>5.6560396640131021</v>
      </c>
      <c r="F36" s="922">
        <v>9.9636528095556773</v>
      </c>
    </row>
    <row r="37" spans="1:6" ht="13" x14ac:dyDescent="0.3">
      <c r="B37" s="925" t="s">
        <v>83</v>
      </c>
      <c r="C37" s="926" t="s">
        <v>83</v>
      </c>
      <c r="D37" s="908" t="s">
        <v>83</v>
      </c>
      <c r="E37" s="908" t="s">
        <v>83</v>
      </c>
      <c r="F37" s="908" t="s">
        <v>83</v>
      </c>
    </row>
    <row r="38" spans="1:6" ht="13" x14ac:dyDescent="0.3">
      <c r="A38" s="320" t="s">
        <v>392</v>
      </c>
      <c r="B38" s="925" t="s">
        <v>83</v>
      </c>
      <c r="C38" s="926" t="s">
        <v>83</v>
      </c>
      <c r="D38" s="908" t="s">
        <v>83</v>
      </c>
      <c r="E38" s="908" t="s">
        <v>83</v>
      </c>
      <c r="F38" s="908" t="s">
        <v>83</v>
      </c>
    </row>
    <row r="39" spans="1:6" ht="18.649999999999999" customHeight="1" x14ac:dyDescent="0.3">
      <c r="A39" s="21" t="s">
        <v>206</v>
      </c>
      <c r="B39" s="923">
        <v>23.393794399732823</v>
      </c>
      <c r="C39" s="918">
        <v>19.589172601376454</v>
      </c>
      <c r="D39" s="918">
        <v>13.51270315841554</v>
      </c>
      <c r="E39" s="918">
        <v>16.722495546419871</v>
      </c>
      <c r="F39" s="918">
        <v>21.138915840727247</v>
      </c>
    </row>
    <row r="40" spans="1:6" s="93" customFormat="1" ht="18.649999999999999" customHeight="1" x14ac:dyDescent="0.3">
      <c r="A40" s="21" t="s">
        <v>207</v>
      </c>
      <c r="B40" s="923">
        <v>23.920396413959711</v>
      </c>
      <c r="C40" s="918">
        <v>21.455961640473483</v>
      </c>
      <c r="D40" s="918">
        <v>13.54621213137699</v>
      </c>
      <c r="E40" s="918">
        <v>18.264912372476552</v>
      </c>
      <c r="F40" s="918">
        <v>21.471070746242894</v>
      </c>
    </row>
    <row r="41" spans="1:6" s="93" customFormat="1" ht="18.649999999999999" customHeight="1" x14ac:dyDescent="0.3">
      <c r="A41" s="21" t="s">
        <v>363</v>
      </c>
      <c r="B41" s="923">
        <v>10.354051359544382</v>
      </c>
      <c r="C41" s="918">
        <v>2.2385219902619045</v>
      </c>
      <c r="D41" s="918">
        <v>0.17998342760057906</v>
      </c>
      <c r="E41" s="918">
        <v>4.5062025845091691</v>
      </c>
      <c r="F41" s="918">
        <v>11.220909095468548</v>
      </c>
    </row>
    <row r="42" spans="1:6" s="93" customFormat="1" ht="18.649999999999999" customHeight="1" x14ac:dyDescent="0.3">
      <c r="A42" s="318" t="s">
        <v>364</v>
      </c>
      <c r="B42" s="927">
        <v>8.9266268954303971</v>
      </c>
      <c r="C42" s="928">
        <v>6.7110093452035997</v>
      </c>
      <c r="D42" s="928">
        <v>6.7466479075379269</v>
      </c>
      <c r="E42" s="928">
        <v>6.1078349505512657</v>
      </c>
      <c r="F42" s="928">
        <v>6.0030833838343769</v>
      </c>
    </row>
    <row r="43" spans="1:6" ht="20.149999999999999" customHeight="1" x14ac:dyDescent="0.3">
      <c r="A43" s="20" t="s">
        <v>208</v>
      </c>
      <c r="B43" s="921">
        <v>16.875949367440764</v>
      </c>
      <c r="C43" s="922">
        <v>15.52843535967548</v>
      </c>
      <c r="D43" s="922">
        <v>7.235464763946629</v>
      </c>
      <c r="E43" s="922">
        <v>10.845805752375545</v>
      </c>
      <c r="F43" s="922">
        <v>15.329697503881818</v>
      </c>
    </row>
    <row r="44" spans="1:6" ht="20.149999999999999" customHeight="1" x14ac:dyDescent="0.3">
      <c r="B44" s="925" t="s">
        <v>83</v>
      </c>
      <c r="C44" s="926" t="s">
        <v>83</v>
      </c>
      <c r="D44" s="908" t="s">
        <v>83</v>
      </c>
      <c r="E44" s="908" t="s">
        <v>83</v>
      </c>
      <c r="F44" s="908" t="s">
        <v>83</v>
      </c>
    </row>
    <row r="45" spans="1:6" ht="20.149999999999999" customHeight="1" x14ac:dyDescent="0.3">
      <c r="A45" s="418" t="s">
        <v>393</v>
      </c>
      <c r="B45" s="929">
        <v>-0.92196810876946989</v>
      </c>
      <c r="C45" s="930">
        <v>-0.98592250056840847</v>
      </c>
      <c r="D45" s="930">
        <v>-0.36572137882528688</v>
      </c>
      <c r="E45" s="930">
        <v>-1.0312897788548836</v>
      </c>
      <c r="F45" s="930">
        <v>-1.3875775260956937</v>
      </c>
    </row>
    <row r="46" spans="1:6" ht="13" x14ac:dyDescent="0.3">
      <c r="A46" s="418"/>
      <c r="B46" s="929" t="s">
        <v>83</v>
      </c>
      <c r="C46" s="930" t="s">
        <v>83</v>
      </c>
      <c r="D46" s="930" t="s">
        <v>83</v>
      </c>
      <c r="E46" s="930" t="s">
        <v>83</v>
      </c>
      <c r="F46" s="930" t="s">
        <v>83</v>
      </c>
    </row>
    <row r="47" spans="1:6" ht="13" x14ac:dyDescent="0.3">
      <c r="A47" s="418" t="s">
        <v>253</v>
      </c>
      <c r="B47" s="929">
        <v>9.2599999999999996E-4</v>
      </c>
      <c r="C47" s="930">
        <v>-3.8999999999999999E-4</v>
      </c>
      <c r="D47" s="930">
        <v>2.7320000000000001E-3</v>
      </c>
      <c r="E47" s="930">
        <v>3.9599999999999998E-4</v>
      </c>
      <c r="F47" s="930">
        <v>-1.0369999999999999E-3</v>
      </c>
    </row>
    <row r="48" spans="1:6" ht="13" x14ac:dyDescent="0.3">
      <c r="A48" s="321"/>
      <c r="B48" s="931" t="s">
        <v>83</v>
      </c>
      <c r="C48" s="914" t="s">
        <v>83</v>
      </c>
      <c r="D48" s="914" t="s">
        <v>83</v>
      </c>
      <c r="E48" s="930" t="s">
        <v>83</v>
      </c>
      <c r="F48" s="930" t="s">
        <v>83</v>
      </c>
    </row>
    <row r="49" spans="1:6" ht="13" x14ac:dyDescent="0.3">
      <c r="A49" s="322" t="s">
        <v>394</v>
      </c>
      <c r="B49" s="932">
        <v>17.604164896240878</v>
      </c>
      <c r="C49" s="933">
        <v>15.82709467376379</v>
      </c>
      <c r="D49" s="933">
        <v>0.3737377510046192</v>
      </c>
      <c r="E49" s="933">
        <v>10.648168364465381</v>
      </c>
      <c r="F49" s="933">
        <v>18.169577225438704</v>
      </c>
    </row>
    <row r="50" spans="1:6" ht="13" x14ac:dyDescent="0.3">
      <c r="A50" s="868"/>
      <c r="B50" s="934"/>
      <c r="C50" s="935"/>
      <c r="D50" s="935"/>
      <c r="E50" s="935"/>
      <c r="F50" s="935"/>
    </row>
    <row r="51" spans="1:6" ht="13" x14ac:dyDescent="0.3">
      <c r="A51" s="869"/>
      <c r="B51" s="936"/>
      <c r="C51" s="937"/>
      <c r="D51" s="937"/>
      <c r="E51" s="937"/>
      <c r="F51" s="937"/>
    </row>
    <row r="52" spans="1:6" s="442" customFormat="1" ht="13" x14ac:dyDescent="0.3">
      <c r="A52" s="92"/>
      <c r="B52" s="925"/>
      <c r="C52" s="926"/>
      <c r="D52" s="908"/>
      <c r="E52" s="908"/>
      <c r="F52" s="908"/>
    </row>
    <row r="53" spans="1:6" s="442" customFormat="1" ht="13" x14ac:dyDescent="0.3">
      <c r="A53" s="418"/>
      <c r="B53" s="929"/>
      <c r="C53" s="930"/>
      <c r="D53" s="930"/>
      <c r="E53" s="930"/>
      <c r="F53" s="930"/>
    </row>
    <row r="54" spans="1:6" ht="13" x14ac:dyDescent="0.3">
      <c r="A54" s="418"/>
      <c r="B54" s="929"/>
      <c r="C54" s="930"/>
      <c r="D54" s="930"/>
      <c r="E54" s="930"/>
      <c r="F54" s="930"/>
    </row>
    <row r="55" spans="1:6" ht="13" x14ac:dyDescent="0.3">
      <c r="A55" s="418"/>
      <c r="B55" s="929"/>
      <c r="C55" s="930"/>
      <c r="D55" s="930"/>
      <c r="E55" s="930"/>
      <c r="F55" s="930"/>
    </row>
    <row r="56" spans="1:6" ht="13" x14ac:dyDescent="0.3">
      <c r="A56" s="321"/>
      <c r="B56" s="931"/>
      <c r="C56" s="914"/>
      <c r="D56" s="914"/>
      <c r="E56" s="930"/>
      <c r="F56" s="930"/>
    </row>
    <row r="57" spans="1:6" ht="13" x14ac:dyDescent="0.3">
      <c r="A57" s="322"/>
      <c r="B57" s="932"/>
      <c r="C57" s="933"/>
      <c r="D57" s="933"/>
      <c r="E57" s="933"/>
      <c r="F57" s="933"/>
    </row>
    <row r="60" spans="1:6" x14ac:dyDescent="0.25">
      <c r="A60" s="442"/>
      <c r="B60" s="938"/>
      <c r="C60" s="938"/>
      <c r="D60" s="938"/>
      <c r="E60" s="938"/>
      <c r="F60" s="938"/>
    </row>
    <row r="61" spans="1:6" x14ac:dyDescent="0.25">
      <c r="A61" s="442"/>
      <c r="B61" s="938"/>
      <c r="C61" s="938"/>
      <c r="D61" s="938"/>
      <c r="E61" s="938"/>
      <c r="F61" s="938"/>
    </row>
  </sheetData>
  <phoneticPr fontId="8" type="noConversion"/>
  <pageMargins left="0.75" right="0.28000000000000003" top="1" bottom="1" header="0.4921259845" footer="0.4921259845"/>
  <pageSetup paperSize="9" scale="85" orientation="portrait" horizontalDpi="12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54"/>
  <sheetViews>
    <sheetView topLeftCell="A4" zoomScale="55" zoomScaleNormal="55" zoomScaleSheetLayoutView="55" workbookViewId="0">
      <selection activeCell="C17" sqref="C17"/>
    </sheetView>
  </sheetViews>
  <sheetFormatPr defaultColWidth="9.1796875" defaultRowHeight="17.5" x14ac:dyDescent="0.35"/>
  <cols>
    <col min="1" max="1" width="36.54296875" style="657" customWidth="1"/>
    <col min="2" max="4" width="18.54296875" style="657" customWidth="1"/>
    <col min="5" max="5" width="19.81640625" style="657" customWidth="1"/>
    <col min="6" max="7" width="18.54296875" style="657" customWidth="1"/>
    <col min="8" max="16384" width="9.1796875" style="657"/>
  </cols>
  <sheetData>
    <row r="1" spans="1:7" s="658" customFormat="1" x14ac:dyDescent="0.35"/>
    <row r="2" spans="1:7" s="658" customFormat="1" x14ac:dyDescent="0.35"/>
    <row r="3" spans="1:7" s="658" customFormat="1" ht="18" customHeight="1" x14ac:dyDescent="0.4">
      <c r="A3" s="660" t="s">
        <v>362</v>
      </c>
      <c r="B3" s="705"/>
      <c r="C3" s="705"/>
      <c r="D3" s="706"/>
      <c r="E3" s="705"/>
      <c r="F3" s="706"/>
      <c r="G3" s="707"/>
    </row>
    <row r="4" spans="1:7" s="658" customFormat="1" ht="13.4" customHeight="1" x14ac:dyDescent="0.4">
      <c r="A4" s="659"/>
      <c r="B4" s="705"/>
      <c r="C4" s="705"/>
      <c r="D4" s="707"/>
      <c r="E4" s="705"/>
      <c r="F4" s="706"/>
      <c r="G4" s="707"/>
    </row>
    <row r="5" spans="1:7" s="661" customFormat="1" ht="90.65" customHeight="1" x14ac:dyDescent="0.4">
      <c r="A5" s="985" t="s">
        <v>496</v>
      </c>
      <c r="B5" s="987" t="s">
        <v>198</v>
      </c>
      <c r="C5" s="987"/>
      <c r="D5" s="987"/>
      <c r="E5" s="833" t="s">
        <v>199</v>
      </c>
      <c r="F5" s="833" t="s">
        <v>200</v>
      </c>
      <c r="G5" s="988" t="s">
        <v>201</v>
      </c>
    </row>
    <row r="6" spans="1:7" s="661" customFormat="1" ht="54" x14ac:dyDescent="0.4">
      <c r="A6" s="986" t="s">
        <v>83</v>
      </c>
      <c r="B6" s="833" t="s">
        <v>202</v>
      </c>
      <c r="C6" s="833" t="s">
        <v>203</v>
      </c>
      <c r="D6" s="833" t="s">
        <v>204</v>
      </c>
      <c r="E6" s="833" t="s">
        <v>205</v>
      </c>
      <c r="F6" s="833" t="s">
        <v>209</v>
      </c>
      <c r="G6" s="989"/>
    </row>
    <row r="7" spans="1:7" s="661" customFormat="1" ht="19" customHeight="1" x14ac:dyDescent="0.4">
      <c r="A7" s="662" t="s">
        <v>206</v>
      </c>
      <c r="B7" s="663">
        <v>55.345282992744004</v>
      </c>
      <c r="C7" s="663" t="s">
        <v>83</v>
      </c>
      <c r="D7" s="663" t="s">
        <v>83</v>
      </c>
      <c r="E7" s="663">
        <v>19.080000000000005</v>
      </c>
      <c r="F7" s="663">
        <v>0.61671700725600176</v>
      </c>
      <c r="G7" s="663">
        <v>75.042000000000002</v>
      </c>
    </row>
    <row r="8" spans="1:7" s="661" customFormat="1" ht="19" customHeight="1" x14ac:dyDescent="0.4">
      <c r="A8" s="662" t="s">
        <v>207</v>
      </c>
      <c r="B8" s="663">
        <v>12.855599999999999</v>
      </c>
      <c r="C8" s="663">
        <v>11.9604</v>
      </c>
      <c r="D8" s="663">
        <v>1.8459999999999999</v>
      </c>
      <c r="E8" s="663">
        <v>0.99899999999999967</v>
      </c>
      <c r="F8" s="663" t="s">
        <v>83</v>
      </c>
      <c r="G8" s="663">
        <v>27.660999999999998</v>
      </c>
    </row>
    <row r="9" spans="1:7" s="661" customFormat="1" ht="19" customHeight="1" x14ac:dyDescent="0.4">
      <c r="A9" s="662" t="s">
        <v>363</v>
      </c>
      <c r="B9" s="663">
        <v>39.432000000000016</v>
      </c>
      <c r="C9" s="663">
        <v>18.123999999999995</v>
      </c>
      <c r="D9" s="663">
        <v>1.4080000000000013</v>
      </c>
      <c r="E9" s="663" t="s">
        <v>83</v>
      </c>
      <c r="F9" s="663" t="s">
        <v>83</v>
      </c>
      <c r="G9" s="663">
        <v>58.964000000000013</v>
      </c>
    </row>
    <row r="10" spans="1:7" s="661" customFormat="1" ht="19" customHeight="1" x14ac:dyDescent="0.4">
      <c r="A10" s="664" t="s">
        <v>364</v>
      </c>
      <c r="B10" s="665">
        <v>13.882900387017465</v>
      </c>
      <c r="C10" s="665">
        <v>15.438066523588937</v>
      </c>
      <c r="D10" s="665">
        <v>1.1350330893936</v>
      </c>
      <c r="E10" s="665" t="s">
        <v>83</v>
      </c>
      <c r="F10" s="665" t="s">
        <v>83</v>
      </c>
      <c r="G10" s="665">
        <v>30.456000000000003</v>
      </c>
    </row>
    <row r="11" spans="1:7" s="661" customFormat="1" ht="19" customHeight="1" x14ac:dyDescent="0.4">
      <c r="A11" s="662" t="s">
        <v>208</v>
      </c>
      <c r="B11" s="663">
        <v>121.51578337976147</v>
      </c>
      <c r="C11" s="663">
        <v>45.522466523588932</v>
      </c>
      <c r="D11" s="663">
        <v>4.3890330893936014</v>
      </c>
      <c r="E11" s="663">
        <v>20.079000000000004</v>
      </c>
      <c r="F11" s="663">
        <v>0.61671700725600176</v>
      </c>
      <c r="G11" s="663">
        <v>192.12300000000005</v>
      </c>
    </row>
    <row r="12" spans="1:7" s="661" customFormat="1" ht="19" customHeight="1" x14ac:dyDescent="0.4">
      <c r="A12" s="664" t="s">
        <v>365</v>
      </c>
      <c r="B12" s="665"/>
      <c r="C12" s="665" t="s">
        <v>83</v>
      </c>
      <c r="D12" s="665" t="s">
        <v>83</v>
      </c>
      <c r="E12" s="665" t="s">
        <v>83</v>
      </c>
      <c r="F12" s="665" t="s">
        <v>83</v>
      </c>
      <c r="G12" s="665">
        <v>-1.6519425569768083</v>
      </c>
    </row>
    <row r="13" spans="1:7" s="661" customFormat="1" ht="19" customHeight="1" x14ac:dyDescent="0.4">
      <c r="A13" s="662" t="s">
        <v>366</v>
      </c>
      <c r="B13" s="663"/>
      <c r="C13" s="663" t="s">
        <v>83</v>
      </c>
      <c r="D13" s="663" t="s">
        <v>83</v>
      </c>
      <c r="E13" s="663" t="s">
        <v>83</v>
      </c>
      <c r="F13" s="663" t="s">
        <v>83</v>
      </c>
      <c r="G13" s="663">
        <v>190.47105744302323</v>
      </c>
    </row>
    <row r="14" spans="1:7" s="661" customFormat="1" x14ac:dyDescent="0.35">
      <c r="B14" s="706"/>
      <c r="C14" s="706"/>
      <c r="D14" s="706"/>
      <c r="E14" s="706"/>
      <c r="F14" s="706"/>
      <c r="G14" s="706"/>
    </row>
    <row r="15" spans="1:7" s="661" customFormat="1" ht="52.5" x14ac:dyDescent="0.35">
      <c r="A15" s="990" t="s">
        <v>497</v>
      </c>
      <c r="B15" s="992" t="s">
        <v>198</v>
      </c>
      <c r="C15" s="992"/>
      <c r="D15" s="992"/>
      <c r="E15" s="832" t="s">
        <v>199</v>
      </c>
      <c r="F15" s="832" t="s">
        <v>200</v>
      </c>
      <c r="G15" s="993" t="s">
        <v>201</v>
      </c>
    </row>
    <row r="16" spans="1:7" s="661" customFormat="1" ht="52.5" x14ac:dyDescent="0.35">
      <c r="A16" s="991" t="s">
        <v>83</v>
      </c>
      <c r="B16" s="832" t="s">
        <v>202</v>
      </c>
      <c r="C16" s="832" t="s">
        <v>203</v>
      </c>
      <c r="D16" s="832" t="s">
        <v>204</v>
      </c>
      <c r="E16" s="832" t="s">
        <v>205</v>
      </c>
      <c r="F16" s="832" t="s">
        <v>209</v>
      </c>
      <c r="G16" s="994"/>
    </row>
    <row r="17" spans="1:7" s="661" customFormat="1" ht="20.149999999999999" customHeight="1" x14ac:dyDescent="0.35">
      <c r="A17" s="661" t="s">
        <v>206</v>
      </c>
      <c r="B17" s="666">
        <v>53.177016918137895</v>
      </c>
      <c r="C17" s="666" t="s">
        <v>83</v>
      </c>
      <c r="D17" s="666" t="s">
        <v>83</v>
      </c>
      <c r="E17" s="666">
        <v>21.123999999999995</v>
      </c>
      <c r="F17" s="666">
        <v>0.41798308186210342</v>
      </c>
      <c r="G17" s="666">
        <v>74.718999999999994</v>
      </c>
    </row>
    <row r="18" spans="1:7" s="661" customFormat="1" ht="20.149999999999999" customHeight="1" x14ac:dyDescent="0.35">
      <c r="A18" s="661" t="s">
        <v>207</v>
      </c>
      <c r="B18" s="666">
        <v>13.178000000000001</v>
      </c>
      <c r="C18" s="666">
        <v>10.42364515196309</v>
      </c>
      <c r="D18" s="666">
        <v>0.96635484803690996</v>
      </c>
      <c r="E18" s="666">
        <v>1.302</v>
      </c>
      <c r="F18" s="666" t="s">
        <v>83</v>
      </c>
      <c r="G18" s="666">
        <v>25.87</v>
      </c>
    </row>
    <row r="19" spans="1:7" s="661" customFormat="1" ht="20.149999999999999" customHeight="1" x14ac:dyDescent="0.35">
      <c r="A19" s="661" t="s">
        <v>363</v>
      </c>
      <c r="B19" s="666">
        <v>40.346000000000004</v>
      </c>
      <c r="C19" s="666">
        <v>15.533000000000001</v>
      </c>
      <c r="D19" s="666">
        <v>10.018000000000001</v>
      </c>
      <c r="E19" s="666" t="s">
        <v>83</v>
      </c>
      <c r="F19" s="666" t="s">
        <v>83</v>
      </c>
      <c r="G19" s="666">
        <v>65.897000000000006</v>
      </c>
    </row>
    <row r="20" spans="1:7" s="661" customFormat="1" ht="20.149999999999999" customHeight="1" x14ac:dyDescent="0.35">
      <c r="A20" s="668" t="s">
        <v>364</v>
      </c>
      <c r="B20" s="667">
        <v>14.383818167604559</v>
      </c>
      <c r="C20" s="667">
        <v>15.657142245537401</v>
      </c>
      <c r="D20" s="667">
        <v>1.599039586858034</v>
      </c>
      <c r="E20" s="667" t="s">
        <v>83</v>
      </c>
      <c r="F20" s="667" t="s">
        <v>83</v>
      </c>
      <c r="G20" s="667">
        <v>31.639999999999993</v>
      </c>
    </row>
    <row r="21" spans="1:7" s="661" customFormat="1" ht="20.149999999999999" customHeight="1" x14ac:dyDescent="0.35">
      <c r="A21" s="661" t="s">
        <v>208</v>
      </c>
      <c r="B21" s="666">
        <v>121.08483508574245</v>
      </c>
      <c r="C21" s="666">
        <v>41.613787397500488</v>
      </c>
      <c r="D21" s="666">
        <v>12.583394434894945</v>
      </c>
      <c r="E21" s="666">
        <v>22.425999999999995</v>
      </c>
      <c r="F21" s="666">
        <v>0.41798308186210342</v>
      </c>
      <c r="G21" s="666">
        <v>198.12599999999998</v>
      </c>
    </row>
    <row r="22" spans="1:7" s="661" customFormat="1" ht="20.149999999999999" customHeight="1" x14ac:dyDescent="0.35">
      <c r="A22" s="668" t="s">
        <v>365</v>
      </c>
      <c r="B22" s="667" t="s">
        <v>83</v>
      </c>
      <c r="C22" s="667" t="s">
        <v>83</v>
      </c>
      <c r="D22" s="667" t="s">
        <v>83</v>
      </c>
      <c r="E22" s="667" t="s">
        <v>83</v>
      </c>
      <c r="F22" s="667" t="s">
        <v>83</v>
      </c>
      <c r="G22" s="667">
        <v>-1.8348518899999995</v>
      </c>
    </row>
    <row r="23" spans="1:7" s="661" customFormat="1" ht="20.149999999999999" customHeight="1" x14ac:dyDescent="0.35">
      <c r="A23" s="661" t="s">
        <v>366</v>
      </c>
      <c r="B23" s="666" t="s">
        <v>83</v>
      </c>
      <c r="C23" s="666" t="s">
        <v>83</v>
      </c>
      <c r="D23" s="666" t="s">
        <v>83</v>
      </c>
      <c r="E23" s="666" t="s">
        <v>83</v>
      </c>
      <c r="F23" s="666" t="s">
        <v>83</v>
      </c>
      <c r="G23" s="666">
        <v>196.29114810999997</v>
      </c>
    </row>
    <row r="24" spans="1:7" s="661" customFormat="1" x14ac:dyDescent="0.35">
      <c r="B24" s="666"/>
      <c r="C24" s="666"/>
      <c r="D24" s="666"/>
      <c r="E24" s="666"/>
      <c r="F24" s="666"/>
      <c r="G24" s="666"/>
    </row>
    <row r="25" spans="1:7" s="661" customFormat="1" ht="54" x14ac:dyDescent="0.4">
      <c r="A25" s="985" t="s">
        <v>498</v>
      </c>
      <c r="B25" s="987" t="s">
        <v>198</v>
      </c>
      <c r="C25" s="987"/>
      <c r="D25" s="987"/>
      <c r="E25" s="833" t="s">
        <v>199</v>
      </c>
      <c r="F25" s="833" t="s">
        <v>200</v>
      </c>
      <c r="G25" s="988" t="s">
        <v>201</v>
      </c>
    </row>
    <row r="26" spans="1:7" s="661" customFormat="1" ht="54" x14ac:dyDescent="0.4">
      <c r="A26" s="986" t="s">
        <v>83</v>
      </c>
      <c r="B26" s="833" t="s">
        <v>202</v>
      </c>
      <c r="C26" s="833" t="s">
        <v>203</v>
      </c>
      <c r="D26" s="833" t="s">
        <v>204</v>
      </c>
      <c r="E26" s="833" t="s">
        <v>205</v>
      </c>
      <c r="F26" s="833" t="s">
        <v>209</v>
      </c>
      <c r="G26" s="989"/>
    </row>
    <row r="27" spans="1:7" s="661" customFormat="1" ht="19" customHeight="1" x14ac:dyDescent="0.4">
      <c r="A27" s="662" t="s">
        <v>206</v>
      </c>
      <c r="B27" s="663">
        <v>158.57863199301678</v>
      </c>
      <c r="C27" s="663" t="s">
        <v>83</v>
      </c>
      <c r="D27" s="663" t="s">
        <v>83</v>
      </c>
      <c r="E27" s="663">
        <v>71.078000000000003</v>
      </c>
      <c r="F27" s="663">
        <v>1.816368006983238</v>
      </c>
      <c r="G27" s="663">
        <v>231.47300000000001</v>
      </c>
    </row>
    <row r="28" spans="1:7" s="661" customFormat="1" ht="19" customHeight="1" x14ac:dyDescent="0.4">
      <c r="A28" s="662" t="s">
        <v>207</v>
      </c>
      <c r="B28" s="663">
        <v>34.695900000000002</v>
      </c>
      <c r="C28" s="663">
        <v>31.237099999999998</v>
      </c>
      <c r="D28" s="663">
        <v>3.7949999999999999</v>
      </c>
      <c r="E28" s="663">
        <v>3.1179999999999999</v>
      </c>
      <c r="F28" s="663" t="s">
        <v>83</v>
      </c>
      <c r="G28" s="663">
        <v>72.845999999999989</v>
      </c>
    </row>
    <row r="29" spans="1:7" s="661" customFormat="1" ht="19" customHeight="1" x14ac:dyDescent="0.4">
      <c r="A29" s="662" t="s">
        <v>363</v>
      </c>
      <c r="B29" s="663">
        <v>121.65300000000002</v>
      </c>
      <c r="C29" s="663">
        <v>50.531999999999996</v>
      </c>
      <c r="D29" s="663">
        <v>17.567</v>
      </c>
      <c r="E29" s="663" t="s">
        <v>83</v>
      </c>
      <c r="F29" s="663" t="s">
        <v>83</v>
      </c>
      <c r="G29" s="663">
        <v>189.75200000000001</v>
      </c>
    </row>
    <row r="30" spans="1:7" s="661" customFormat="1" ht="19" customHeight="1" x14ac:dyDescent="0.4">
      <c r="A30" s="664" t="s">
        <v>364</v>
      </c>
      <c r="B30" s="665">
        <v>43.096086643495994</v>
      </c>
      <c r="C30" s="665">
        <v>49.321952633616988</v>
      </c>
      <c r="D30" s="665">
        <v>3.5739607228870147</v>
      </c>
      <c r="E30" s="665" t="s">
        <v>83</v>
      </c>
      <c r="F30" s="665" t="s">
        <v>83</v>
      </c>
      <c r="G30" s="665">
        <v>95.99199999999999</v>
      </c>
    </row>
    <row r="31" spans="1:7" s="661" customFormat="1" ht="19" customHeight="1" x14ac:dyDescent="0.4">
      <c r="A31" s="662" t="s">
        <v>208</v>
      </c>
      <c r="B31" s="663">
        <v>358.02361863651282</v>
      </c>
      <c r="C31" s="663">
        <v>131.09105263361698</v>
      </c>
      <c r="D31" s="663">
        <v>24.935960722887017</v>
      </c>
      <c r="E31" s="663">
        <v>74.195999999999998</v>
      </c>
      <c r="F31" s="663">
        <v>1.816368006983238</v>
      </c>
      <c r="G31" s="663">
        <v>590.06299999999999</v>
      </c>
    </row>
    <row r="32" spans="1:7" s="661" customFormat="1" ht="19" customHeight="1" x14ac:dyDescent="0.4">
      <c r="A32" s="664" t="s">
        <v>365</v>
      </c>
      <c r="B32" s="665" t="s">
        <v>83</v>
      </c>
      <c r="C32" s="665" t="s">
        <v>83</v>
      </c>
      <c r="D32" s="665" t="s">
        <v>83</v>
      </c>
      <c r="E32" s="665" t="s">
        <v>83</v>
      </c>
      <c r="F32" s="665" t="s">
        <v>83</v>
      </c>
      <c r="G32" s="665">
        <v>-4.6572138699999996</v>
      </c>
    </row>
    <row r="33" spans="1:7" s="661" customFormat="1" ht="19" customHeight="1" x14ac:dyDescent="0.4">
      <c r="A33" s="662" t="s">
        <v>366</v>
      </c>
      <c r="B33" s="663" t="s">
        <v>83</v>
      </c>
      <c r="C33" s="663" t="s">
        <v>83</v>
      </c>
      <c r="D33" s="663" t="s">
        <v>83</v>
      </c>
      <c r="E33" s="663" t="s">
        <v>83</v>
      </c>
      <c r="F33" s="663" t="s">
        <v>83</v>
      </c>
      <c r="G33" s="663">
        <v>585.40578613000002</v>
      </c>
    </row>
    <row r="34" spans="1:7" s="661" customFormat="1" x14ac:dyDescent="0.35">
      <c r="B34" s="706"/>
      <c r="C34" s="706"/>
      <c r="D34" s="706"/>
      <c r="E34" s="706"/>
      <c r="F34" s="706"/>
      <c r="G34" s="706"/>
    </row>
    <row r="35" spans="1:7" s="661" customFormat="1" ht="52.5" x14ac:dyDescent="0.35">
      <c r="A35" s="990" t="s">
        <v>499</v>
      </c>
      <c r="B35" s="992" t="s">
        <v>198</v>
      </c>
      <c r="C35" s="992"/>
      <c r="D35" s="992"/>
      <c r="E35" s="832" t="s">
        <v>199</v>
      </c>
      <c r="F35" s="832" t="s">
        <v>200</v>
      </c>
      <c r="G35" s="993" t="s">
        <v>201</v>
      </c>
    </row>
    <row r="36" spans="1:7" s="661" customFormat="1" ht="52.5" x14ac:dyDescent="0.35">
      <c r="A36" s="991" t="s">
        <v>83</v>
      </c>
      <c r="B36" s="832" t="s">
        <v>202</v>
      </c>
      <c r="C36" s="832" t="s">
        <v>203</v>
      </c>
      <c r="D36" s="832" t="s">
        <v>204</v>
      </c>
      <c r="E36" s="832" t="s">
        <v>205</v>
      </c>
      <c r="F36" s="832" t="s">
        <v>209</v>
      </c>
      <c r="G36" s="994"/>
    </row>
    <row r="37" spans="1:7" s="661" customFormat="1" ht="20.149999999999999" customHeight="1" x14ac:dyDescent="0.35">
      <c r="A37" s="661" t="s">
        <v>206</v>
      </c>
      <c r="B37" s="666">
        <v>153.65859712329464</v>
      </c>
      <c r="C37" s="666" t="s">
        <v>83</v>
      </c>
      <c r="D37" s="666" t="s">
        <v>83</v>
      </c>
      <c r="E37" s="666">
        <v>74.123999999999995</v>
      </c>
      <c r="F37" s="666">
        <v>1.3344028767053573</v>
      </c>
      <c r="G37" s="666">
        <v>229.11699999999999</v>
      </c>
    </row>
    <row r="38" spans="1:7" s="661" customFormat="1" ht="20.149999999999999" customHeight="1" x14ac:dyDescent="0.35">
      <c r="A38" s="661" t="s">
        <v>207</v>
      </c>
      <c r="B38" s="666">
        <v>33.785299999999999</v>
      </c>
      <c r="C38" s="666">
        <v>30.84309055196309</v>
      </c>
      <c r="D38" s="666">
        <v>3.18260944803691</v>
      </c>
      <c r="E38" s="666">
        <v>3.4769999999999999</v>
      </c>
      <c r="F38" s="666" t="s">
        <v>83</v>
      </c>
      <c r="G38" s="666">
        <v>71.288000000000011</v>
      </c>
    </row>
    <row r="39" spans="1:7" s="661" customFormat="1" ht="20.149999999999999" customHeight="1" x14ac:dyDescent="0.35">
      <c r="A39" s="661" t="s">
        <v>363</v>
      </c>
      <c r="B39" s="666">
        <v>127.867</v>
      </c>
      <c r="C39" s="666">
        <v>46.392000000000003</v>
      </c>
      <c r="D39" s="666">
        <v>28.931000000000001</v>
      </c>
      <c r="E39" s="666" t="s">
        <v>83</v>
      </c>
      <c r="F39" s="666" t="s">
        <v>83</v>
      </c>
      <c r="G39" s="666">
        <v>203.19000000000003</v>
      </c>
    </row>
    <row r="40" spans="1:7" s="661" customFormat="1" ht="20.149999999999999" customHeight="1" x14ac:dyDescent="0.35">
      <c r="A40" s="668" t="s">
        <v>364</v>
      </c>
      <c r="B40" s="667">
        <v>43.77493850103567</v>
      </c>
      <c r="C40" s="667">
        <v>49.889790512655985</v>
      </c>
      <c r="D40" s="667">
        <v>3.691423087395826</v>
      </c>
      <c r="E40" s="667" t="s">
        <v>83</v>
      </c>
      <c r="F40" s="667" t="s">
        <v>83</v>
      </c>
      <c r="G40" s="667">
        <v>97.356152101087474</v>
      </c>
    </row>
    <row r="41" spans="1:7" s="661" customFormat="1" ht="20.149999999999999" customHeight="1" x14ac:dyDescent="0.35">
      <c r="A41" s="661" t="s">
        <v>208</v>
      </c>
      <c r="B41" s="666">
        <v>359.08583562433029</v>
      </c>
      <c r="C41" s="666">
        <v>127.12488106461907</v>
      </c>
      <c r="D41" s="666">
        <v>35.805032535432737</v>
      </c>
      <c r="E41" s="666">
        <v>77.600999999999999</v>
      </c>
      <c r="F41" s="666">
        <v>1.3344028767053573</v>
      </c>
      <c r="G41" s="666">
        <v>600.95115210108747</v>
      </c>
    </row>
    <row r="42" spans="1:7" s="661" customFormat="1" ht="20.149999999999999" customHeight="1" x14ac:dyDescent="0.35">
      <c r="A42" s="668" t="s">
        <v>365</v>
      </c>
      <c r="B42" s="667" t="s">
        <v>83</v>
      </c>
      <c r="C42" s="667" t="s">
        <v>83</v>
      </c>
      <c r="D42" s="667" t="s">
        <v>83</v>
      </c>
      <c r="E42" s="667" t="s">
        <v>83</v>
      </c>
      <c r="F42" s="667" t="s">
        <v>83</v>
      </c>
      <c r="G42" s="667">
        <v>-5.2302026099999992</v>
      </c>
    </row>
    <row r="43" spans="1:7" s="661" customFormat="1" ht="20.149999999999999" customHeight="1" x14ac:dyDescent="0.35">
      <c r="A43" s="661" t="s">
        <v>366</v>
      </c>
      <c r="B43" s="666" t="s">
        <v>83</v>
      </c>
      <c r="C43" s="666" t="s">
        <v>83</v>
      </c>
      <c r="D43" s="666" t="s">
        <v>83</v>
      </c>
      <c r="E43" s="666" t="s">
        <v>83</v>
      </c>
      <c r="F43" s="666" t="s">
        <v>83</v>
      </c>
      <c r="G43" s="666">
        <v>595.72094949108748</v>
      </c>
    </row>
    <row r="44" spans="1:7" s="661" customFormat="1" x14ac:dyDescent="0.35">
      <c r="B44" s="706"/>
      <c r="C44" s="706"/>
      <c r="D44" s="706"/>
      <c r="E44" s="706"/>
      <c r="F44" s="706"/>
      <c r="G44" s="706"/>
    </row>
    <row r="45" spans="1:7" s="661" customFormat="1" ht="52.5" x14ac:dyDescent="0.35">
      <c r="A45" s="990" t="s">
        <v>500</v>
      </c>
      <c r="B45" s="992" t="s">
        <v>198</v>
      </c>
      <c r="C45" s="992"/>
      <c r="D45" s="992"/>
      <c r="E45" s="832" t="s">
        <v>199</v>
      </c>
      <c r="F45" s="832" t="s">
        <v>200</v>
      </c>
      <c r="G45" s="993" t="s">
        <v>201</v>
      </c>
    </row>
    <row r="46" spans="1:7" s="661" customFormat="1" ht="52.5" x14ac:dyDescent="0.35">
      <c r="A46" s="991" t="s">
        <v>83</v>
      </c>
      <c r="B46" s="832" t="s">
        <v>202</v>
      </c>
      <c r="C46" s="832" t="s">
        <v>203</v>
      </c>
      <c r="D46" s="832" t="s">
        <v>204</v>
      </c>
      <c r="E46" s="832" t="s">
        <v>205</v>
      </c>
      <c r="F46" s="832" t="s">
        <v>209</v>
      </c>
      <c r="G46" s="994"/>
    </row>
    <row r="47" spans="1:7" s="661" customFormat="1" ht="20.149999999999999" customHeight="1" x14ac:dyDescent="0.35">
      <c r="A47" s="661" t="s">
        <v>206</v>
      </c>
      <c r="B47" s="666">
        <v>208.95891693129562</v>
      </c>
      <c r="C47" s="666" t="s">
        <v>83</v>
      </c>
      <c r="D47" s="666" t="s">
        <v>83</v>
      </c>
      <c r="E47" s="666">
        <v>98.471000000000004</v>
      </c>
      <c r="F47" s="666">
        <v>1.9550830687043637</v>
      </c>
      <c r="G47" s="666">
        <v>309.38499999999999</v>
      </c>
    </row>
    <row r="48" spans="1:7" s="661" customFormat="1" ht="20.149999999999999" customHeight="1" x14ac:dyDescent="0.35">
      <c r="A48" s="661" t="s">
        <v>207</v>
      </c>
      <c r="B48" s="666">
        <v>44.495400000000004</v>
      </c>
      <c r="C48" s="666">
        <v>41.510004551963092</v>
      </c>
      <c r="D48" s="666">
        <v>5.4225954480369101</v>
      </c>
      <c r="E48" s="666">
        <v>5.0970000000000004</v>
      </c>
      <c r="F48" s="666" t="s">
        <v>83</v>
      </c>
      <c r="G48" s="666">
        <v>96.525000000000006</v>
      </c>
    </row>
    <row r="49" spans="1:7" s="661" customFormat="1" ht="20.149999999999999" customHeight="1" x14ac:dyDescent="0.35">
      <c r="A49" s="669" t="s">
        <v>363</v>
      </c>
      <c r="B49" s="666">
        <v>168.57599999999996</v>
      </c>
      <c r="C49" s="666">
        <v>61.509</v>
      </c>
      <c r="D49" s="666">
        <v>39.505000000000003</v>
      </c>
      <c r="E49" s="666" t="s">
        <v>83</v>
      </c>
      <c r="F49" s="666" t="s">
        <v>83</v>
      </c>
      <c r="G49" s="666">
        <v>269.58999999999997</v>
      </c>
    </row>
    <row r="50" spans="1:7" s="661" customFormat="1" ht="20.149999999999999" customHeight="1" x14ac:dyDescent="0.35">
      <c r="A50" s="668" t="s">
        <v>364</v>
      </c>
      <c r="B50" s="667">
        <v>58.728134001337239</v>
      </c>
      <c r="C50" s="667">
        <v>69.199250457209729</v>
      </c>
      <c r="D50" s="667">
        <v>6.0750515414530186</v>
      </c>
      <c r="E50" s="667" t="s">
        <v>83</v>
      </c>
      <c r="F50" s="667" t="s">
        <v>83</v>
      </c>
      <c r="G50" s="667">
        <v>134.00243599999999</v>
      </c>
    </row>
    <row r="51" spans="1:7" s="661" customFormat="1" ht="20.149999999999999" customHeight="1" x14ac:dyDescent="0.35">
      <c r="A51" s="661" t="s">
        <v>208</v>
      </c>
      <c r="B51" s="666">
        <v>480.75845093263285</v>
      </c>
      <c r="C51" s="666">
        <v>172.21825500917282</v>
      </c>
      <c r="D51" s="666">
        <v>51.002646989489932</v>
      </c>
      <c r="E51" s="666">
        <v>103.568</v>
      </c>
      <c r="F51" s="666">
        <v>1.9550830687043637</v>
      </c>
      <c r="G51" s="666">
        <v>809.50243599999999</v>
      </c>
    </row>
    <row r="52" spans="1:7" s="661" customFormat="1" ht="20.149999999999999" customHeight="1" x14ac:dyDescent="0.35">
      <c r="A52" s="668" t="s">
        <v>365</v>
      </c>
      <c r="B52" s="667" t="s">
        <v>83</v>
      </c>
      <c r="C52" s="667" t="s">
        <v>83</v>
      </c>
      <c r="D52" s="667" t="s">
        <v>83</v>
      </c>
      <c r="E52" s="667" t="s">
        <v>83</v>
      </c>
      <c r="F52" s="667" t="s">
        <v>83</v>
      </c>
      <c r="G52" s="667">
        <v>-7.297554009999998</v>
      </c>
    </row>
    <row r="53" spans="1:7" s="661" customFormat="1" ht="20.149999999999999" customHeight="1" x14ac:dyDescent="0.35">
      <c r="A53" s="661" t="s">
        <v>366</v>
      </c>
      <c r="B53" s="666" t="s">
        <v>83</v>
      </c>
      <c r="C53" s="666" t="s">
        <v>83</v>
      </c>
      <c r="D53" s="666" t="s">
        <v>83</v>
      </c>
      <c r="E53" s="666" t="s">
        <v>83</v>
      </c>
      <c r="F53" s="666" t="s">
        <v>83</v>
      </c>
      <c r="G53" s="666">
        <v>802.20488198999999</v>
      </c>
    </row>
    <row r="54" spans="1:7" s="661" customFormat="1" x14ac:dyDescent="0.35"/>
  </sheetData>
  <mergeCells count="15">
    <mergeCell ref="A45:A46"/>
    <mergeCell ref="B45:D45"/>
    <mergeCell ref="G45:G46"/>
    <mergeCell ref="A25:A26"/>
    <mergeCell ref="B25:D25"/>
    <mergeCell ref="G25:G26"/>
    <mergeCell ref="A35:A36"/>
    <mergeCell ref="B35:D35"/>
    <mergeCell ref="G35:G36"/>
    <mergeCell ref="A5:A6"/>
    <mergeCell ref="B5:D5"/>
    <mergeCell ref="G5:G6"/>
    <mergeCell ref="A15:A16"/>
    <mergeCell ref="B15:D15"/>
    <mergeCell ref="G15:G16"/>
  </mergeCells>
  <pageMargins left="0.74803149606299213" right="0.27559055118110237" top="0.98425196850393704" bottom="0.98425196850393704" header="0.51181102362204722" footer="0.51181102362204722"/>
  <pageSetup paperSize="9" scale="61" fitToHeight="2" orientation="portrait" r:id="rId1"/>
  <headerFooter alignWithMargins="0"/>
  <rowBreaks count="1" manualBreakCount="1">
    <brk id="33" max="6"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3:H56"/>
  <sheetViews>
    <sheetView zoomScale="70" zoomScaleNormal="70" workbookViewId="0">
      <selection activeCell="C17" sqref="C17"/>
    </sheetView>
  </sheetViews>
  <sheetFormatPr defaultColWidth="9.1796875" defaultRowHeight="16.5" x14ac:dyDescent="0.35"/>
  <cols>
    <col min="1" max="1" width="47.26953125" style="636" customWidth="1"/>
    <col min="2" max="6" width="11.54296875" style="636" customWidth="1"/>
    <col min="7" max="16384" width="9.1796875" style="636"/>
  </cols>
  <sheetData>
    <row r="3" spans="1:6" ht="18" x14ac:dyDescent="0.4">
      <c r="A3" s="637" t="s">
        <v>415</v>
      </c>
      <c r="B3" s="637"/>
      <c r="C3" s="637"/>
      <c r="D3" s="705"/>
      <c r="E3" s="705"/>
      <c r="F3" s="705"/>
    </row>
    <row r="4" spans="1:6" x14ac:dyDescent="0.35">
      <c r="D4" s="705"/>
      <c r="E4" s="705"/>
      <c r="F4" s="705"/>
    </row>
    <row r="5" spans="1:6" ht="36" customHeight="1" x14ac:dyDescent="0.35">
      <c r="A5" s="996" t="s">
        <v>426</v>
      </c>
      <c r="B5" s="996"/>
      <c r="C5" s="996"/>
      <c r="D5" s="996"/>
      <c r="E5" s="996"/>
      <c r="F5" s="996"/>
    </row>
    <row r="6" spans="1:6" ht="56.5" customHeight="1" x14ac:dyDescent="0.35">
      <c r="A6" s="996" t="s">
        <v>416</v>
      </c>
      <c r="B6" s="996"/>
      <c r="C6" s="996"/>
      <c r="D6" s="996"/>
      <c r="E6" s="996"/>
      <c r="F6" s="996"/>
    </row>
    <row r="7" spans="1:6" ht="37" customHeight="1" x14ac:dyDescent="0.35">
      <c r="A7" s="996" t="s">
        <v>417</v>
      </c>
      <c r="B7" s="996"/>
      <c r="C7" s="996"/>
      <c r="D7" s="996"/>
      <c r="E7" s="996"/>
      <c r="F7" s="996"/>
    </row>
    <row r="8" spans="1:6" ht="19" customHeight="1" x14ac:dyDescent="0.35">
      <c r="D8" s="705"/>
      <c r="E8" s="705"/>
      <c r="F8" s="705"/>
    </row>
    <row r="9" spans="1:6" ht="19" customHeight="1" x14ac:dyDescent="0.4">
      <c r="A9" s="638" t="s">
        <v>121</v>
      </c>
      <c r="B9" s="638" t="s">
        <v>83</v>
      </c>
      <c r="C9" s="638" t="s">
        <v>83</v>
      </c>
      <c r="D9" s="638" t="s">
        <v>83</v>
      </c>
      <c r="E9" s="638" t="s">
        <v>83</v>
      </c>
      <c r="F9" s="639" t="s">
        <v>494</v>
      </c>
    </row>
    <row r="10" spans="1:6" ht="19" customHeight="1" x14ac:dyDescent="0.35">
      <c r="A10" s="640" t="s">
        <v>418</v>
      </c>
      <c r="B10" s="640"/>
      <c r="C10" s="640"/>
      <c r="D10" s="640"/>
      <c r="E10" s="640"/>
      <c r="F10" s="641">
        <v>1.36622994</v>
      </c>
    </row>
    <row r="11" spans="1:6" ht="19" customHeight="1" x14ac:dyDescent="0.35">
      <c r="A11" s="640" t="s">
        <v>419</v>
      </c>
      <c r="B11" s="640"/>
      <c r="C11" s="640"/>
      <c r="D11" s="640"/>
      <c r="E11" s="640"/>
      <c r="F11" s="641">
        <v>7.7202661400000006</v>
      </c>
    </row>
    <row r="12" spans="1:6" ht="19" customHeight="1" x14ac:dyDescent="0.35">
      <c r="A12" s="640" t="s">
        <v>401</v>
      </c>
      <c r="B12" s="640"/>
      <c r="C12" s="640"/>
      <c r="D12" s="640"/>
      <c r="E12" s="640"/>
      <c r="F12" s="641">
        <v>1.6848625799999999</v>
      </c>
    </row>
    <row r="13" spans="1:6" ht="19" customHeight="1" x14ac:dyDescent="0.35">
      <c r="A13" s="642" t="s">
        <v>420</v>
      </c>
      <c r="B13" s="642"/>
      <c r="C13" s="642"/>
      <c r="D13" s="642"/>
      <c r="E13" s="642"/>
      <c r="F13" s="643">
        <v>-5.9878035399999998</v>
      </c>
    </row>
    <row r="14" spans="1:6" ht="17.5" x14ac:dyDescent="0.35">
      <c r="A14" s="644" t="s">
        <v>421</v>
      </c>
      <c r="B14" s="644"/>
      <c r="C14" s="644"/>
      <c r="D14" s="644"/>
      <c r="E14" s="644"/>
      <c r="F14" s="641">
        <v>4.7835551200000008</v>
      </c>
    </row>
    <row r="15" spans="1:6" ht="17.5" x14ac:dyDescent="0.35">
      <c r="A15" s="644"/>
      <c r="B15" s="644"/>
      <c r="C15" s="644"/>
      <c r="D15" s="644"/>
      <c r="E15" s="644"/>
      <c r="F15" s="641" t="s">
        <v>83</v>
      </c>
    </row>
    <row r="16" spans="1:6" ht="17.5" x14ac:dyDescent="0.35">
      <c r="A16" s="645" t="s">
        <v>408</v>
      </c>
      <c r="B16" s="645"/>
      <c r="C16" s="645"/>
      <c r="D16" s="645"/>
      <c r="E16" s="645"/>
      <c r="F16" s="646" t="s">
        <v>83</v>
      </c>
    </row>
    <row r="17" spans="1:8" ht="20.149999999999999" customHeight="1" x14ac:dyDescent="0.35">
      <c r="A17" s="644" t="s">
        <v>422</v>
      </c>
      <c r="B17" s="644"/>
      <c r="C17" s="644"/>
      <c r="D17" s="644"/>
      <c r="E17" s="644"/>
      <c r="F17" s="641">
        <v>13.895480599999999</v>
      </c>
    </row>
    <row r="18" spans="1:8" ht="20.149999999999999" customHeight="1" x14ac:dyDescent="0.35">
      <c r="A18" s="644" t="s">
        <v>423</v>
      </c>
      <c r="B18" s="644"/>
      <c r="C18" s="644"/>
      <c r="D18" s="644"/>
      <c r="E18" s="644"/>
      <c r="F18" s="641">
        <v>-0.73799999999999999</v>
      </c>
    </row>
    <row r="19" spans="1:8" ht="20.149999999999999" customHeight="1" x14ac:dyDescent="0.35">
      <c r="A19" s="638" t="s">
        <v>424</v>
      </c>
      <c r="B19" s="638"/>
      <c r="C19" s="638"/>
      <c r="D19" s="638"/>
      <c r="E19" s="638"/>
      <c r="F19" s="708">
        <v>-1.6848625799999999</v>
      </c>
    </row>
    <row r="20" spans="1:8" ht="20.149999999999999" customHeight="1" x14ac:dyDescent="0.35">
      <c r="A20" s="645" t="s">
        <v>425</v>
      </c>
      <c r="B20" s="645"/>
      <c r="C20" s="645"/>
      <c r="D20" s="645"/>
      <c r="E20" s="645"/>
      <c r="F20" s="647">
        <v>11.472618019999999</v>
      </c>
    </row>
    <row r="21" spans="1:8" ht="20.149999999999999" customHeight="1" x14ac:dyDescent="0.35"/>
    <row r="22" spans="1:8" ht="20.149999999999999" customHeight="1" x14ac:dyDescent="0.35"/>
    <row r="23" spans="1:8" ht="20.149999999999999" customHeight="1" x14ac:dyDescent="0.4">
      <c r="A23" s="637" t="s">
        <v>414</v>
      </c>
    </row>
    <row r="25" spans="1:8" ht="18" x14ac:dyDescent="0.4">
      <c r="A25" s="637" t="s">
        <v>182</v>
      </c>
      <c r="B25" s="637"/>
      <c r="C25" s="637"/>
      <c r="D25" s="648"/>
      <c r="E25" s="645"/>
      <c r="F25" s="645"/>
    </row>
    <row r="26" spans="1:8" ht="18" x14ac:dyDescent="0.4">
      <c r="A26" s="637"/>
      <c r="B26" s="637"/>
      <c r="C26" s="637"/>
      <c r="D26" s="648"/>
      <c r="E26" s="645"/>
      <c r="F26" s="645"/>
    </row>
    <row r="27" spans="1:8" ht="146.5" customHeight="1" x14ac:dyDescent="0.35">
      <c r="A27" s="995" t="s">
        <v>413</v>
      </c>
      <c r="B27" s="995"/>
      <c r="C27" s="995"/>
      <c r="D27" s="995"/>
      <c r="E27" s="995"/>
      <c r="F27" s="995"/>
    </row>
    <row r="28" spans="1:8" ht="19" customHeight="1" x14ac:dyDescent="0.35">
      <c r="A28" s="864"/>
      <c r="B28" s="864"/>
      <c r="C28" s="864"/>
      <c r="D28" s="864"/>
      <c r="E28" s="864"/>
      <c r="F28" s="864"/>
    </row>
    <row r="29" spans="1:8" ht="19" customHeight="1" x14ac:dyDescent="0.35">
      <c r="A29" s="649"/>
      <c r="B29" s="649"/>
      <c r="C29" s="649"/>
      <c r="D29" s="648"/>
      <c r="E29" s="645"/>
      <c r="F29" s="645"/>
    </row>
    <row r="30" spans="1:8" ht="19" customHeight="1" x14ac:dyDescent="0.4">
      <c r="A30" s="637" t="s">
        <v>395</v>
      </c>
      <c r="B30" s="637"/>
      <c r="C30" s="637"/>
      <c r="D30" s="648"/>
      <c r="E30" s="645"/>
      <c r="F30" s="645"/>
    </row>
    <row r="31" spans="1:8" ht="19" customHeight="1" x14ac:dyDescent="0.35">
      <c r="A31" s="645"/>
      <c r="B31" s="645"/>
      <c r="C31" s="645"/>
      <c r="D31" s="648"/>
      <c r="E31" s="645"/>
      <c r="F31" s="645"/>
    </row>
    <row r="32" spans="1:8" ht="19" customHeight="1" x14ac:dyDescent="0.4">
      <c r="A32" s="650" t="s">
        <v>396</v>
      </c>
      <c r="B32" s="650"/>
      <c r="C32" s="650"/>
      <c r="D32" s="648"/>
      <c r="E32" s="645"/>
      <c r="F32" s="645"/>
      <c r="G32" s="870"/>
      <c r="H32" s="870"/>
    </row>
    <row r="33" spans="1:8" ht="19" customHeight="1" x14ac:dyDescent="0.4">
      <c r="A33" s="638" t="s">
        <v>121</v>
      </c>
      <c r="B33" s="638"/>
      <c r="C33" s="638"/>
      <c r="D33" s="639" t="s">
        <v>494</v>
      </c>
      <c r="E33" s="651" t="s">
        <v>495</v>
      </c>
      <c r="F33" s="651" t="s">
        <v>192</v>
      </c>
      <c r="G33" s="871"/>
      <c r="H33" s="871"/>
    </row>
    <row r="34" spans="1:8" ht="18" x14ac:dyDescent="0.4">
      <c r="A34" s="645"/>
      <c r="B34" s="645"/>
      <c r="C34" s="645"/>
      <c r="D34" s="719" t="s">
        <v>83</v>
      </c>
      <c r="E34" s="645" t="s">
        <v>83</v>
      </c>
      <c r="F34" s="645" t="s">
        <v>83</v>
      </c>
      <c r="G34" s="645"/>
      <c r="H34" s="645"/>
    </row>
    <row r="35" spans="1:8" ht="18" x14ac:dyDescent="0.4">
      <c r="A35" s="645" t="s">
        <v>397</v>
      </c>
      <c r="B35" s="645"/>
      <c r="C35" s="645"/>
      <c r="D35" s="652">
        <v>0.37776811980515829</v>
      </c>
      <c r="E35" s="652" t="s">
        <v>106</v>
      </c>
      <c r="F35" s="647">
        <v>0.16889999999999999</v>
      </c>
      <c r="G35" s="652"/>
      <c r="H35" s="647"/>
    </row>
    <row r="36" spans="1:8" ht="18" x14ac:dyDescent="0.4">
      <c r="A36" s="645" t="s">
        <v>398</v>
      </c>
      <c r="B36" s="645"/>
      <c r="C36" s="645"/>
      <c r="D36" s="652">
        <v>0.16645800597916668</v>
      </c>
      <c r="E36" s="652" t="s">
        <v>106</v>
      </c>
      <c r="F36" s="647">
        <v>7.9713999999999993E-2</v>
      </c>
      <c r="G36" s="652"/>
      <c r="H36" s="647"/>
    </row>
    <row r="37" spans="1:8" ht="20.149999999999999" customHeight="1" x14ac:dyDescent="0.4">
      <c r="A37" s="645" t="s">
        <v>399</v>
      </c>
      <c r="B37" s="645"/>
      <c r="C37" s="645"/>
      <c r="D37" s="652">
        <v>0.01</v>
      </c>
      <c r="E37" s="652" t="s">
        <v>106</v>
      </c>
      <c r="F37" s="709" t="s">
        <v>106</v>
      </c>
      <c r="G37" s="652"/>
      <c r="H37" s="709"/>
    </row>
    <row r="38" spans="1:8" ht="20.149999999999999" customHeight="1" x14ac:dyDescent="0.4">
      <c r="A38" s="645" t="s">
        <v>400</v>
      </c>
      <c r="B38" s="645"/>
      <c r="C38" s="645"/>
      <c r="D38" s="652">
        <v>0.12896778999999997</v>
      </c>
      <c r="E38" s="652" t="s">
        <v>106</v>
      </c>
      <c r="F38" s="709" t="s">
        <v>106</v>
      </c>
      <c r="G38" s="652"/>
      <c r="H38" s="709"/>
    </row>
    <row r="39" spans="1:8" ht="20.149999999999999" customHeight="1" x14ac:dyDescent="0.4">
      <c r="A39" s="638" t="s">
        <v>401</v>
      </c>
      <c r="B39" s="638"/>
      <c r="C39" s="638"/>
      <c r="D39" s="710">
        <v>0.35511458000000001</v>
      </c>
      <c r="E39" s="710" t="s">
        <v>106</v>
      </c>
      <c r="F39" s="711" t="s">
        <v>106</v>
      </c>
      <c r="G39" s="652"/>
      <c r="H39" s="709"/>
    </row>
    <row r="40" spans="1:8" ht="20.149999999999999" customHeight="1" x14ac:dyDescent="0.4">
      <c r="A40" s="645" t="s">
        <v>402</v>
      </c>
      <c r="B40" s="645"/>
      <c r="C40" s="645"/>
      <c r="D40" s="652">
        <v>1.0383084957843249</v>
      </c>
      <c r="E40" s="652" t="s">
        <v>106</v>
      </c>
      <c r="F40" s="647">
        <v>0.248614</v>
      </c>
      <c r="G40" s="652"/>
      <c r="H40" s="647"/>
    </row>
    <row r="41" spans="1:8" ht="20.149999999999999" customHeight="1" x14ac:dyDescent="0.4">
      <c r="A41" s="645"/>
      <c r="B41" s="645"/>
      <c r="C41" s="645"/>
      <c r="D41" s="652" t="s">
        <v>83</v>
      </c>
      <c r="E41" s="652" t="s">
        <v>83</v>
      </c>
      <c r="F41" s="647" t="s">
        <v>83</v>
      </c>
      <c r="G41" s="652"/>
      <c r="H41" s="647"/>
    </row>
    <row r="42" spans="1:8" ht="20.149999999999999" customHeight="1" x14ac:dyDescent="0.4">
      <c r="A42" s="645" t="s">
        <v>403</v>
      </c>
      <c r="B42" s="645"/>
      <c r="C42" s="645"/>
      <c r="D42" s="652">
        <v>9.9542419999999993E-2</v>
      </c>
      <c r="E42" s="652" t="s">
        <v>106</v>
      </c>
      <c r="F42" s="709" t="s">
        <v>106</v>
      </c>
      <c r="G42" s="652"/>
      <c r="H42" s="709"/>
    </row>
    <row r="43" spans="1:8" ht="20.149999999999999" customHeight="1" x14ac:dyDescent="0.4">
      <c r="A43" s="638" t="s">
        <v>404</v>
      </c>
      <c r="B43" s="638"/>
      <c r="C43" s="638"/>
      <c r="D43" s="710">
        <v>5.5953623961031665E-2</v>
      </c>
      <c r="E43" s="710" t="s">
        <v>106</v>
      </c>
      <c r="F43" s="711" t="s">
        <v>106</v>
      </c>
      <c r="G43" s="652"/>
      <c r="H43" s="709"/>
    </row>
    <row r="44" spans="1:8" ht="18" x14ac:dyDescent="0.4">
      <c r="A44" s="645" t="s">
        <v>318</v>
      </c>
      <c r="B44" s="645"/>
      <c r="C44" s="645"/>
      <c r="D44" s="652">
        <v>0.15549604396103167</v>
      </c>
      <c r="E44" s="652" t="s">
        <v>106</v>
      </c>
      <c r="F44" s="709" t="s">
        <v>106</v>
      </c>
      <c r="G44" s="652"/>
      <c r="H44" s="709"/>
    </row>
    <row r="45" spans="1:8" ht="18" x14ac:dyDescent="0.4">
      <c r="A45" s="645"/>
      <c r="B45" s="645"/>
      <c r="C45" s="645"/>
      <c r="D45" s="652" t="s">
        <v>83</v>
      </c>
      <c r="E45" s="652" t="s">
        <v>83</v>
      </c>
      <c r="F45" s="647" t="s">
        <v>83</v>
      </c>
      <c r="G45" s="652"/>
      <c r="H45" s="647"/>
    </row>
    <row r="46" spans="1:8" ht="18" x14ac:dyDescent="0.4">
      <c r="A46" s="645" t="s">
        <v>405</v>
      </c>
      <c r="B46" s="645"/>
      <c r="C46" s="645"/>
      <c r="D46" s="652">
        <v>0.88281245182329326</v>
      </c>
      <c r="E46" s="652" t="s">
        <v>106</v>
      </c>
      <c r="F46" s="647">
        <v>0.248614</v>
      </c>
      <c r="G46" s="652"/>
      <c r="H46" s="647"/>
    </row>
    <row r="47" spans="1:8" ht="20.149999999999999" customHeight="1" x14ac:dyDescent="0.35">
      <c r="A47" s="653"/>
      <c r="B47" s="653"/>
      <c r="C47" s="653"/>
      <c r="D47" s="654" t="s">
        <v>83</v>
      </c>
      <c r="E47" s="654" t="s">
        <v>83</v>
      </c>
      <c r="F47" s="655" t="s">
        <v>83</v>
      </c>
      <c r="G47" s="654"/>
      <c r="H47" s="655"/>
    </row>
    <row r="48" spans="1:8" ht="20.149999999999999" customHeight="1" x14ac:dyDescent="0.4">
      <c r="A48" s="645" t="s">
        <v>406</v>
      </c>
      <c r="B48" s="645"/>
      <c r="C48" s="645"/>
      <c r="D48" s="652">
        <v>0.98276678616000002</v>
      </c>
      <c r="E48" s="652" t="s">
        <v>106</v>
      </c>
      <c r="F48" s="647">
        <v>0.4</v>
      </c>
      <c r="G48" s="652"/>
      <c r="H48" s="647"/>
    </row>
    <row r="49" spans="1:8" ht="20.149999999999999" customHeight="1" x14ac:dyDescent="0.4">
      <c r="A49" s="645" t="s">
        <v>407</v>
      </c>
      <c r="B49" s="645"/>
      <c r="C49" s="645"/>
      <c r="D49" s="652">
        <v>9.9954334336706724E-2</v>
      </c>
      <c r="E49" s="652" t="s">
        <v>106</v>
      </c>
      <c r="F49" s="647">
        <v>0.15138599999999999</v>
      </c>
      <c r="G49" s="652"/>
      <c r="H49" s="647"/>
    </row>
    <row r="50" spans="1:8" ht="20.149999999999999" customHeight="1" x14ac:dyDescent="0.35">
      <c r="A50" s="653"/>
      <c r="B50" s="653"/>
      <c r="C50" s="653"/>
      <c r="D50" s="654" t="s">
        <v>83</v>
      </c>
      <c r="E50" s="654" t="s">
        <v>83</v>
      </c>
      <c r="F50" s="655" t="s">
        <v>83</v>
      </c>
      <c r="G50" s="654"/>
      <c r="H50" s="655"/>
    </row>
    <row r="51" spans="1:8" ht="20.149999999999999" customHeight="1" x14ac:dyDescent="0.4">
      <c r="A51" s="645" t="s">
        <v>408</v>
      </c>
      <c r="B51" s="645"/>
      <c r="C51" s="645"/>
      <c r="D51" s="652" t="s">
        <v>83</v>
      </c>
      <c r="E51" s="652" t="s">
        <v>83</v>
      </c>
      <c r="F51" s="647" t="s">
        <v>83</v>
      </c>
      <c r="G51" s="652"/>
      <c r="H51" s="647"/>
    </row>
    <row r="52" spans="1:8" ht="20.149999999999999" customHeight="1" x14ac:dyDescent="0.4">
      <c r="A52" s="645" t="s">
        <v>409</v>
      </c>
      <c r="B52" s="645"/>
      <c r="C52" s="645"/>
      <c r="D52" s="652">
        <v>-0.98276678616000002</v>
      </c>
      <c r="E52" s="652" t="s">
        <v>106</v>
      </c>
      <c r="F52" s="647">
        <v>-0.4</v>
      </c>
      <c r="G52" s="652"/>
      <c r="H52" s="647"/>
    </row>
    <row r="53" spans="1:8" ht="20.149999999999999" customHeight="1" x14ac:dyDescent="0.4">
      <c r="A53" s="645" t="s">
        <v>410</v>
      </c>
      <c r="B53" s="645"/>
      <c r="C53" s="645"/>
      <c r="D53" s="652">
        <v>0.27536101000000002</v>
      </c>
      <c r="E53" s="652" t="s">
        <v>106</v>
      </c>
      <c r="F53" s="647">
        <v>0.08</v>
      </c>
      <c r="G53" s="652"/>
      <c r="H53" s="647"/>
    </row>
    <row r="54" spans="1:8" ht="18" x14ac:dyDescent="0.4">
      <c r="A54" s="638" t="s">
        <v>411</v>
      </c>
      <c r="B54" s="638"/>
      <c r="C54" s="638"/>
      <c r="D54" s="710">
        <v>0.35511458000000001</v>
      </c>
      <c r="E54" s="710" t="s">
        <v>106</v>
      </c>
      <c r="F54" s="711" t="s">
        <v>106</v>
      </c>
      <c r="G54" s="652"/>
      <c r="H54" s="709"/>
    </row>
    <row r="55" spans="1:8" ht="18" x14ac:dyDescent="0.4">
      <c r="A55" s="645" t="s">
        <v>412</v>
      </c>
      <c r="B55" s="645"/>
      <c r="C55" s="645"/>
      <c r="D55" s="652">
        <v>-0.35229119615999999</v>
      </c>
      <c r="E55" s="652" t="s">
        <v>106</v>
      </c>
      <c r="F55" s="647">
        <v>-0.32</v>
      </c>
      <c r="G55" s="652"/>
      <c r="H55" s="647"/>
    </row>
    <row r="56" spans="1:8" x14ac:dyDescent="0.35">
      <c r="G56" s="870"/>
      <c r="H56" s="870"/>
    </row>
  </sheetData>
  <mergeCells count="4">
    <mergeCell ref="A27:F27"/>
    <mergeCell ref="A5:F5"/>
    <mergeCell ref="A6:F6"/>
    <mergeCell ref="A7:F7"/>
  </mergeCells>
  <pageMargins left="0.74803149606299213" right="0.27559055118110237" top="0.98425196850393704" bottom="0.98425196850393704" header="0.51181102362204722" footer="0.51181102362204722"/>
  <pageSetup paperSize="9" scale="70" fitToHeight="0" orientation="portrait" r:id="rId1"/>
  <headerFooter alignWithMargins="0"/>
  <rowBreaks count="1" manualBreakCount="1">
    <brk id="22" max="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L47"/>
  <sheetViews>
    <sheetView zoomScale="90" zoomScaleNormal="90" workbookViewId="0">
      <selection activeCell="B29" sqref="B29"/>
    </sheetView>
  </sheetViews>
  <sheetFormatPr defaultRowHeight="12.5" outlineLevelCol="1" x14ac:dyDescent="0.25"/>
  <cols>
    <col min="1" max="1" width="37.54296875" style="46" customWidth="1"/>
    <col min="2" max="2" width="10.54296875" style="431" customWidth="1"/>
    <col min="3" max="3" width="11.54296875" style="46" customWidth="1" outlineLevel="1"/>
    <col min="4" max="4" width="10" style="46" bestFit="1" customWidth="1"/>
    <col min="5" max="240" width="8.81640625" style="46"/>
    <col min="241" max="242" width="21.81640625" style="46" customWidth="1"/>
    <col min="243" max="243" width="17.453125" style="46" customWidth="1"/>
    <col min="244" max="244" width="8.81640625" style="46"/>
    <col min="245" max="245" width="11.54296875" style="46" customWidth="1"/>
    <col min="246" max="496" width="8.81640625" style="46"/>
    <col min="497" max="498" width="21.81640625" style="46" customWidth="1"/>
    <col min="499" max="499" width="17.453125" style="46" customWidth="1"/>
    <col min="500" max="500" width="8.81640625" style="46"/>
    <col min="501" max="501" width="11.54296875" style="46" customWidth="1"/>
    <col min="502" max="752" width="8.81640625" style="46"/>
    <col min="753" max="754" width="21.81640625" style="46" customWidth="1"/>
    <col min="755" max="755" width="17.453125" style="46" customWidth="1"/>
    <col min="756" max="756" width="8.81640625" style="46"/>
    <col min="757" max="757" width="11.54296875" style="46" customWidth="1"/>
    <col min="758" max="1008" width="8.81640625" style="46"/>
    <col min="1009" max="1010" width="21.81640625" style="46" customWidth="1"/>
    <col min="1011" max="1011" width="17.453125" style="46" customWidth="1"/>
    <col min="1012" max="1012" width="8.81640625" style="46"/>
    <col min="1013" max="1013" width="11.54296875" style="46" customWidth="1"/>
    <col min="1014" max="1264" width="8.81640625" style="46"/>
    <col min="1265" max="1266" width="21.81640625" style="46" customWidth="1"/>
    <col min="1267" max="1267" width="17.453125" style="46" customWidth="1"/>
    <col min="1268" max="1268" width="8.81640625" style="46"/>
    <col min="1269" max="1269" width="11.54296875" style="46" customWidth="1"/>
    <col min="1270" max="1520" width="8.81640625" style="46"/>
    <col min="1521" max="1522" width="21.81640625" style="46" customWidth="1"/>
    <col min="1523" max="1523" width="17.453125" style="46" customWidth="1"/>
    <col min="1524" max="1524" width="8.81640625" style="46"/>
    <col min="1525" max="1525" width="11.54296875" style="46" customWidth="1"/>
    <col min="1526" max="1776" width="8.81640625" style="46"/>
    <col min="1777" max="1778" width="21.81640625" style="46" customWidth="1"/>
    <col min="1779" max="1779" width="17.453125" style="46" customWidth="1"/>
    <col min="1780" max="1780" width="8.81640625" style="46"/>
    <col min="1781" max="1781" width="11.54296875" style="46" customWidth="1"/>
    <col min="1782" max="2032" width="8.81640625" style="46"/>
    <col min="2033" max="2034" width="21.81640625" style="46" customWidth="1"/>
    <col min="2035" max="2035" width="17.453125" style="46" customWidth="1"/>
    <col min="2036" max="2036" width="8.81640625" style="46"/>
    <col min="2037" max="2037" width="11.54296875" style="46" customWidth="1"/>
    <col min="2038" max="2288" width="8.81640625" style="46"/>
    <col min="2289" max="2290" width="21.81640625" style="46" customWidth="1"/>
    <col min="2291" max="2291" width="17.453125" style="46" customWidth="1"/>
    <col min="2292" max="2292" width="8.81640625" style="46"/>
    <col min="2293" max="2293" width="11.54296875" style="46" customWidth="1"/>
    <col min="2294" max="2544" width="8.81640625" style="46"/>
    <col min="2545" max="2546" width="21.81640625" style="46" customWidth="1"/>
    <col min="2547" max="2547" width="17.453125" style="46" customWidth="1"/>
    <col min="2548" max="2548" width="8.81640625" style="46"/>
    <col min="2549" max="2549" width="11.54296875" style="46" customWidth="1"/>
    <col min="2550" max="2800" width="8.81640625" style="46"/>
    <col min="2801" max="2802" width="21.81640625" style="46" customWidth="1"/>
    <col min="2803" max="2803" width="17.453125" style="46" customWidth="1"/>
    <col min="2804" max="2804" width="8.81640625" style="46"/>
    <col min="2805" max="2805" width="11.54296875" style="46" customWidth="1"/>
    <col min="2806" max="3056" width="8.81640625" style="46"/>
    <col min="3057" max="3058" width="21.81640625" style="46" customWidth="1"/>
    <col min="3059" max="3059" width="17.453125" style="46" customWidth="1"/>
    <col min="3060" max="3060" width="8.81640625" style="46"/>
    <col min="3061" max="3061" width="11.54296875" style="46" customWidth="1"/>
    <col min="3062" max="3312" width="8.81640625" style="46"/>
    <col min="3313" max="3314" width="21.81640625" style="46" customWidth="1"/>
    <col min="3315" max="3315" width="17.453125" style="46" customWidth="1"/>
    <col min="3316" max="3316" width="8.81640625" style="46"/>
    <col min="3317" max="3317" width="11.54296875" style="46" customWidth="1"/>
    <col min="3318" max="3568" width="8.81640625" style="46"/>
    <col min="3569" max="3570" width="21.81640625" style="46" customWidth="1"/>
    <col min="3571" max="3571" width="17.453125" style="46" customWidth="1"/>
    <col min="3572" max="3572" width="8.81640625" style="46"/>
    <col min="3573" max="3573" width="11.54296875" style="46" customWidth="1"/>
    <col min="3574" max="3824" width="8.81640625" style="46"/>
    <col min="3825" max="3826" width="21.81640625" style="46" customWidth="1"/>
    <col min="3827" max="3827" width="17.453125" style="46" customWidth="1"/>
    <col min="3828" max="3828" width="8.81640625" style="46"/>
    <col min="3829" max="3829" width="11.54296875" style="46" customWidth="1"/>
    <col min="3830" max="4080" width="8.81640625" style="46"/>
    <col min="4081" max="4082" width="21.81640625" style="46" customWidth="1"/>
    <col min="4083" max="4083" width="17.453125" style="46" customWidth="1"/>
    <col min="4084" max="4084" width="8.81640625" style="46"/>
    <col min="4085" max="4085" width="11.54296875" style="46" customWidth="1"/>
    <col min="4086" max="4336" width="8.81640625" style="46"/>
    <col min="4337" max="4338" width="21.81640625" style="46" customWidth="1"/>
    <col min="4339" max="4339" width="17.453125" style="46" customWidth="1"/>
    <col min="4340" max="4340" width="8.81640625" style="46"/>
    <col min="4341" max="4341" width="11.54296875" style="46" customWidth="1"/>
    <col min="4342" max="4592" width="8.81640625" style="46"/>
    <col min="4593" max="4594" width="21.81640625" style="46" customWidth="1"/>
    <col min="4595" max="4595" width="17.453125" style="46" customWidth="1"/>
    <col min="4596" max="4596" width="8.81640625" style="46"/>
    <col min="4597" max="4597" width="11.54296875" style="46" customWidth="1"/>
    <col min="4598" max="4848" width="8.81640625" style="46"/>
    <col min="4849" max="4850" width="21.81640625" style="46" customWidth="1"/>
    <col min="4851" max="4851" width="17.453125" style="46" customWidth="1"/>
    <col min="4852" max="4852" width="8.81640625" style="46"/>
    <col min="4853" max="4853" width="11.54296875" style="46" customWidth="1"/>
    <col min="4854" max="5104" width="8.81640625" style="46"/>
    <col min="5105" max="5106" width="21.81640625" style="46" customWidth="1"/>
    <col min="5107" max="5107" width="17.453125" style="46" customWidth="1"/>
    <col min="5108" max="5108" width="8.81640625" style="46"/>
    <col min="5109" max="5109" width="11.54296875" style="46" customWidth="1"/>
    <col min="5110" max="5360" width="8.81640625" style="46"/>
    <col min="5361" max="5362" width="21.81640625" style="46" customWidth="1"/>
    <col min="5363" max="5363" width="17.453125" style="46" customWidth="1"/>
    <col min="5364" max="5364" width="8.81640625" style="46"/>
    <col min="5365" max="5365" width="11.54296875" style="46" customWidth="1"/>
    <col min="5366" max="5616" width="8.81640625" style="46"/>
    <col min="5617" max="5618" width="21.81640625" style="46" customWidth="1"/>
    <col min="5619" max="5619" width="17.453125" style="46" customWidth="1"/>
    <col min="5620" max="5620" width="8.81640625" style="46"/>
    <col min="5621" max="5621" width="11.54296875" style="46" customWidth="1"/>
    <col min="5622" max="5872" width="8.81640625" style="46"/>
    <col min="5873" max="5874" width="21.81640625" style="46" customWidth="1"/>
    <col min="5875" max="5875" width="17.453125" style="46" customWidth="1"/>
    <col min="5876" max="5876" width="8.81640625" style="46"/>
    <col min="5877" max="5877" width="11.54296875" style="46" customWidth="1"/>
    <col min="5878" max="6128" width="8.81640625" style="46"/>
    <col min="6129" max="6130" width="21.81640625" style="46" customWidth="1"/>
    <col min="6131" max="6131" width="17.453125" style="46" customWidth="1"/>
    <col min="6132" max="6132" width="8.81640625" style="46"/>
    <col min="6133" max="6133" width="11.54296875" style="46" customWidth="1"/>
    <col min="6134" max="6384" width="8.81640625" style="46"/>
    <col min="6385" max="6386" width="21.81640625" style="46" customWidth="1"/>
    <col min="6387" max="6387" width="17.453125" style="46" customWidth="1"/>
    <col min="6388" max="6388" width="8.81640625" style="46"/>
    <col min="6389" max="6389" width="11.54296875" style="46" customWidth="1"/>
    <col min="6390" max="6640" width="8.81640625" style="46"/>
    <col min="6641" max="6642" width="21.81640625" style="46" customWidth="1"/>
    <col min="6643" max="6643" width="17.453125" style="46" customWidth="1"/>
    <col min="6644" max="6644" width="8.81640625" style="46"/>
    <col min="6645" max="6645" width="11.54296875" style="46" customWidth="1"/>
    <col min="6646" max="6896" width="8.81640625" style="46"/>
    <col min="6897" max="6898" width="21.81640625" style="46" customWidth="1"/>
    <col min="6899" max="6899" width="17.453125" style="46" customWidth="1"/>
    <col min="6900" max="6900" width="8.81640625" style="46"/>
    <col min="6901" max="6901" width="11.54296875" style="46" customWidth="1"/>
    <col min="6902" max="7152" width="8.81640625" style="46"/>
    <col min="7153" max="7154" width="21.81640625" style="46" customWidth="1"/>
    <col min="7155" max="7155" width="17.453125" style="46" customWidth="1"/>
    <col min="7156" max="7156" width="8.81640625" style="46"/>
    <col min="7157" max="7157" width="11.54296875" style="46" customWidth="1"/>
    <col min="7158" max="7408" width="8.81640625" style="46"/>
    <col min="7409" max="7410" width="21.81640625" style="46" customWidth="1"/>
    <col min="7411" max="7411" width="17.453125" style="46" customWidth="1"/>
    <col min="7412" max="7412" width="8.81640625" style="46"/>
    <col min="7413" max="7413" width="11.54296875" style="46" customWidth="1"/>
    <col min="7414" max="7664" width="8.81640625" style="46"/>
    <col min="7665" max="7666" width="21.81640625" style="46" customWidth="1"/>
    <col min="7667" max="7667" width="17.453125" style="46" customWidth="1"/>
    <col min="7668" max="7668" width="8.81640625" style="46"/>
    <col min="7669" max="7669" width="11.54296875" style="46" customWidth="1"/>
    <col min="7670" max="7920" width="8.81640625" style="46"/>
    <col min="7921" max="7922" width="21.81640625" style="46" customWidth="1"/>
    <col min="7923" max="7923" width="17.453125" style="46" customWidth="1"/>
    <col min="7924" max="7924" width="8.81640625" style="46"/>
    <col min="7925" max="7925" width="11.54296875" style="46" customWidth="1"/>
    <col min="7926" max="8176" width="8.81640625" style="46"/>
    <col min="8177" max="8178" width="21.81640625" style="46" customWidth="1"/>
    <col min="8179" max="8179" width="17.453125" style="46" customWidth="1"/>
    <col min="8180" max="8180" width="8.81640625" style="46"/>
    <col min="8181" max="8181" width="11.54296875" style="46" customWidth="1"/>
    <col min="8182" max="8432" width="8.81640625" style="46"/>
    <col min="8433" max="8434" width="21.81640625" style="46" customWidth="1"/>
    <col min="8435" max="8435" width="17.453125" style="46" customWidth="1"/>
    <col min="8436" max="8436" width="8.81640625" style="46"/>
    <col min="8437" max="8437" width="11.54296875" style="46" customWidth="1"/>
    <col min="8438" max="8688" width="8.81640625" style="46"/>
    <col min="8689" max="8690" width="21.81640625" style="46" customWidth="1"/>
    <col min="8691" max="8691" width="17.453125" style="46" customWidth="1"/>
    <col min="8692" max="8692" width="8.81640625" style="46"/>
    <col min="8693" max="8693" width="11.54296875" style="46" customWidth="1"/>
    <col min="8694" max="8944" width="8.81640625" style="46"/>
    <col min="8945" max="8946" width="21.81640625" style="46" customWidth="1"/>
    <col min="8947" max="8947" width="17.453125" style="46" customWidth="1"/>
    <col min="8948" max="8948" width="8.81640625" style="46"/>
    <col min="8949" max="8949" width="11.54296875" style="46" customWidth="1"/>
    <col min="8950" max="9200" width="8.81640625" style="46"/>
    <col min="9201" max="9202" width="21.81640625" style="46" customWidth="1"/>
    <col min="9203" max="9203" width="17.453125" style="46" customWidth="1"/>
    <col min="9204" max="9204" width="8.81640625" style="46"/>
    <col min="9205" max="9205" width="11.54296875" style="46" customWidth="1"/>
    <col min="9206" max="9456" width="8.81640625" style="46"/>
    <col min="9457" max="9458" width="21.81640625" style="46" customWidth="1"/>
    <col min="9459" max="9459" width="17.453125" style="46" customWidth="1"/>
    <col min="9460" max="9460" width="8.81640625" style="46"/>
    <col min="9461" max="9461" width="11.54296875" style="46" customWidth="1"/>
    <col min="9462" max="9712" width="8.81640625" style="46"/>
    <col min="9713" max="9714" width="21.81640625" style="46" customWidth="1"/>
    <col min="9715" max="9715" width="17.453125" style="46" customWidth="1"/>
    <col min="9716" max="9716" width="8.81640625" style="46"/>
    <col min="9717" max="9717" width="11.54296875" style="46" customWidth="1"/>
    <col min="9718" max="9968" width="8.81640625" style="46"/>
    <col min="9969" max="9970" width="21.81640625" style="46" customWidth="1"/>
    <col min="9971" max="9971" width="17.453125" style="46" customWidth="1"/>
    <col min="9972" max="9972" width="8.81640625" style="46"/>
    <col min="9973" max="9973" width="11.54296875" style="46" customWidth="1"/>
    <col min="9974" max="10224" width="8.81640625" style="46"/>
    <col min="10225" max="10226" width="21.81640625" style="46" customWidth="1"/>
    <col min="10227" max="10227" width="17.453125" style="46" customWidth="1"/>
    <col min="10228" max="10228" width="8.81640625" style="46"/>
    <col min="10229" max="10229" width="11.54296875" style="46" customWidth="1"/>
    <col min="10230" max="10480" width="8.81640625" style="46"/>
    <col min="10481" max="10482" width="21.81640625" style="46" customWidth="1"/>
    <col min="10483" max="10483" width="17.453125" style="46" customWidth="1"/>
    <col min="10484" max="10484" width="8.81640625" style="46"/>
    <col min="10485" max="10485" width="11.54296875" style="46" customWidth="1"/>
    <col min="10486" max="10736" width="8.81640625" style="46"/>
    <col min="10737" max="10738" width="21.81640625" style="46" customWidth="1"/>
    <col min="10739" max="10739" width="17.453125" style="46" customWidth="1"/>
    <col min="10740" max="10740" width="8.81640625" style="46"/>
    <col min="10741" max="10741" width="11.54296875" style="46" customWidth="1"/>
    <col min="10742" max="10992" width="8.81640625" style="46"/>
    <col min="10993" max="10994" width="21.81640625" style="46" customWidth="1"/>
    <col min="10995" max="10995" width="17.453125" style="46" customWidth="1"/>
    <col min="10996" max="10996" width="8.81640625" style="46"/>
    <col min="10997" max="10997" width="11.54296875" style="46" customWidth="1"/>
    <col min="10998" max="11248" width="8.81640625" style="46"/>
    <col min="11249" max="11250" width="21.81640625" style="46" customWidth="1"/>
    <col min="11251" max="11251" width="17.453125" style="46" customWidth="1"/>
    <col min="11252" max="11252" width="8.81640625" style="46"/>
    <col min="11253" max="11253" width="11.54296875" style="46" customWidth="1"/>
    <col min="11254" max="11504" width="8.81640625" style="46"/>
    <col min="11505" max="11506" width="21.81640625" style="46" customWidth="1"/>
    <col min="11507" max="11507" width="17.453125" style="46" customWidth="1"/>
    <col min="11508" max="11508" width="8.81640625" style="46"/>
    <col min="11509" max="11509" width="11.54296875" style="46" customWidth="1"/>
    <col min="11510" max="11760" width="8.81640625" style="46"/>
    <col min="11761" max="11762" width="21.81640625" style="46" customWidth="1"/>
    <col min="11763" max="11763" width="17.453125" style="46" customWidth="1"/>
    <col min="11764" max="11764" width="8.81640625" style="46"/>
    <col min="11765" max="11765" width="11.54296875" style="46" customWidth="1"/>
    <col min="11766" max="12016" width="8.81640625" style="46"/>
    <col min="12017" max="12018" width="21.81640625" style="46" customWidth="1"/>
    <col min="12019" max="12019" width="17.453125" style="46" customWidth="1"/>
    <col min="12020" max="12020" width="8.81640625" style="46"/>
    <col min="12021" max="12021" width="11.54296875" style="46" customWidth="1"/>
    <col min="12022" max="12272" width="8.81640625" style="46"/>
    <col min="12273" max="12274" width="21.81640625" style="46" customWidth="1"/>
    <col min="12275" max="12275" width="17.453125" style="46" customWidth="1"/>
    <col min="12276" max="12276" width="8.81640625" style="46"/>
    <col min="12277" max="12277" width="11.54296875" style="46" customWidth="1"/>
    <col min="12278" max="12528" width="8.81640625" style="46"/>
    <col min="12529" max="12530" width="21.81640625" style="46" customWidth="1"/>
    <col min="12531" max="12531" width="17.453125" style="46" customWidth="1"/>
    <col min="12532" max="12532" width="8.81640625" style="46"/>
    <col min="12533" max="12533" width="11.54296875" style="46" customWidth="1"/>
    <col min="12534" max="12784" width="8.81640625" style="46"/>
    <col min="12785" max="12786" width="21.81640625" style="46" customWidth="1"/>
    <col min="12787" max="12787" width="17.453125" style="46" customWidth="1"/>
    <col min="12788" max="12788" width="8.81640625" style="46"/>
    <col min="12789" max="12789" width="11.54296875" style="46" customWidth="1"/>
    <col min="12790" max="13040" width="8.81640625" style="46"/>
    <col min="13041" max="13042" width="21.81640625" style="46" customWidth="1"/>
    <col min="13043" max="13043" width="17.453125" style="46" customWidth="1"/>
    <col min="13044" max="13044" width="8.81640625" style="46"/>
    <col min="13045" max="13045" width="11.54296875" style="46" customWidth="1"/>
    <col min="13046" max="13296" width="8.81640625" style="46"/>
    <col min="13297" max="13298" width="21.81640625" style="46" customWidth="1"/>
    <col min="13299" max="13299" width="17.453125" style="46" customWidth="1"/>
    <col min="13300" max="13300" width="8.81640625" style="46"/>
    <col min="13301" max="13301" width="11.54296875" style="46" customWidth="1"/>
    <col min="13302" max="13552" width="8.81640625" style="46"/>
    <col min="13553" max="13554" width="21.81640625" style="46" customWidth="1"/>
    <col min="13555" max="13555" width="17.453125" style="46" customWidth="1"/>
    <col min="13556" max="13556" width="8.81640625" style="46"/>
    <col min="13557" max="13557" width="11.54296875" style="46" customWidth="1"/>
    <col min="13558" max="13808" width="8.81640625" style="46"/>
    <col min="13809" max="13810" width="21.81640625" style="46" customWidth="1"/>
    <col min="13811" max="13811" width="17.453125" style="46" customWidth="1"/>
    <col min="13812" max="13812" width="8.81640625" style="46"/>
    <col min="13813" max="13813" width="11.54296875" style="46" customWidth="1"/>
    <col min="13814" max="14064" width="8.81640625" style="46"/>
    <col min="14065" max="14066" width="21.81640625" style="46" customWidth="1"/>
    <col min="14067" max="14067" width="17.453125" style="46" customWidth="1"/>
    <col min="14068" max="14068" width="8.81640625" style="46"/>
    <col min="14069" max="14069" width="11.54296875" style="46" customWidth="1"/>
    <col min="14070" max="14320" width="8.81640625" style="46"/>
    <col min="14321" max="14322" width="21.81640625" style="46" customWidth="1"/>
    <col min="14323" max="14323" width="17.453125" style="46" customWidth="1"/>
    <col min="14324" max="14324" width="8.81640625" style="46"/>
    <col min="14325" max="14325" width="11.54296875" style="46" customWidth="1"/>
    <col min="14326" max="14576" width="8.81640625" style="46"/>
    <col min="14577" max="14578" width="21.81640625" style="46" customWidth="1"/>
    <col min="14579" max="14579" width="17.453125" style="46" customWidth="1"/>
    <col min="14580" max="14580" width="8.81640625" style="46"/>
    <col min="14581" max="14581" width="11.54296875" style="46" customWidth="1"/>
    <col min="14582" max="14832" width="8.81640625" style="46"/>
    <col min="14833" max="14834" width="21.81640625" style="46" customWidth="1"/>
    <col min="14835" max="14835" width="17.453125" style="46" customWidth="1"/>
    <col min="14836" max="14836" width="8.81640625" style="46"/>
    <col min="14837" max="14837" width="11.54296875" style="46" customWidth="1"/>
    <col min="14838" max="15088" width="8.81640625" style="46"/>
    <col min="15089" max="15090" width="21.81640625" style="46" customWidth="1"/>
    <col min="15091" max="15091" width="17.453125" style="46" customWidth="1"/>
    <col min="15092" max="15092" width="8.81640625" style="46"/>
    <col min="15093" max="15093" width="11.54296875" style="46" customWidth="1"/>
    <col min="15094" max="15344" width="8.81640625" style="46"/>
    <col min="15345" max="15346" width="21.81640625" style="46" customWidth="1"/>
    <col min="15347" max="15347" width="17.453125" style="46" customWidth="1"/>
    <col min="15348" max="15348" width="8.81640625" style="46"/>
    <col min="15349" max="15349" width="11.54296875" style="46" customWidth="1"/>
    <col min="15350" max="15600" width="8.81640625" style="46"/>
    <col min="15601" max="15602" width="21.81640625" style="46" customWidth="1"/>
    <col min="15603" max="15603" width="17.453125" style="46" customWidth="1"/>
    <col min="15604" max="15604" width="8.81640625" style="46"/>
    <col min="15605" max="15605" width="11.54296875" style="46" customWidth="1"/>
    <col min="15606" max="15856" width="8.81640625" style="46"/>
    <col min="15857" max="15858" width="21.81640625" style="46" customWidth="1"/>
    <col min="15859" max="15859" width="17.453125" style="46" customWidth="1"/>
    <col min="15860" max="15860" width="8.81640625" style="46"/>
    <col min="15861" max="15861" width="11.54296875" style="46" customWidth="1"/>
    <col min="15862" max="16112" width="8.81640625" style="46"/>
    <col min="16113" max="16114" width="21.81640625" style="46" customWidth="1"/>
    <col min="16115" max="16115" width="17.453125" style="46" customWidth="1"/>
    <col min="16116" max="16116" width="8.81640625" style="46"/>
    <col min="16117" max="16117" width="11.54296875" style="46" customWidth="1"/>
    <col min="16118" max="16381" width="8.81640625" style="46"/>
    <col min="16382" max="16384" width="9.1796875" style="46" customWidth="1"/>
  </cols>
  <sheetData>
    <row r="1" spans="1:10" ht="15.5" x14ac:dyDescent="0.35">
      <c r="A1" s="522" t="s">
        <v>61</v>
      </c>
    </row>
    <row r="2" spans="1:10" ht="15.5" x14ac:dyDescent="0.35">
      <c r="A2" s="522"/>
    </row>
    <row r="3" spans="1:10" ht="13" x14ac:dyDescent="0.3">
      <c r="A3" s="445" t="s">
        <v>181</v>
      </c>
    </row>
    <row r="4" spans="1:10" x14ac:dyDescent="0.25">
      <c r="A4" s="523"/>
    </row>
    <row r="5" spans="1:10" ht="13" x14ac:dyDescent="0.3">
      <c r="A5" s="445" t="s">
        <v>182</v>
      </c>
    </row>
    <row r="6" spans="1:10" ht="13" x14ac:dyDescent="0.3">
      <c r="A6" s="445"/>
    </row>
    <row r="7" spans="1:10" ht="119.15" customHeight="1" x14ac:dyDescent="0.25">
      <c r="A7" s="997" t="s">
        <v>219</v>
      </c>
      <c r="B7" s="997"/>
      <c r="C7" s="997"/>
      <c r="D7" s="997"/>
    </row>
    <row r="8" spans="1:10" ht="12.75" customHeight="1" x14ac:dyDescent="0.25">
      <c r="A8" s="605"/>
      <c r="B8" s="605"/>
      <c r="C8" s="605"/>
      <c r="D8" s="605"/>
    </row>
    <row r="9" spans="1:10" x14ac:dyDescent="0.25">
      <c r="A9" s="523"/>
    </row>
    <row r="10" spans="1:10" ht="13" x14ac:dyDescent="0.3">
      <c r="A10" s="445" t="s">
        <v>180</v>
      </c>
      <c r="I10" s="612" t="s">
        <v>220</v>
      </c>
      <c r="J10" s="612"/>
    </row>
    <row r="11" spans="1:10" ht="13" x14ac:dyDescent="0.3">
      <c r="F11" s="309" t="s">
        <v>217</v>
      </c>
      <c r="I11" s="403" t="s">
        <v>221</v>
      </c>
      <c r="J11" s="142"/>
    </row>
    <row r="12" spans="1:10" ht="13" x14ac:dyDescent="0.3">
      <c r="A12" s="105" t="s">
        <v>122</v>
      </c>
    </row>
    <row r="13" spans="1:10" ht="13" x14ac:dyDescent="0.3">
      <c r="A13" s="43" t="s">
        <v>121</v>
      </c>
      <c r="B13" s="114" t="e">
        <f>+#REF!</f>
        <v>#REF!</v>
      </c>
      <c r="C13" s="447" t="e">
        <f>+#REF!</f>
        <v>#REF!</v>
      </c>
      <c r="D13" s="447" t="e">
        <f>+#REF!</f>
        <v>#REF!</v>
      </c>
    </row>
    <row r="14" spans="1:10" ht="13" x14ac:dyDescent="0.3">
      <c r="B14" s="606"/>
    </row>
    <row r="15" spans="1:10" ht="13" x14ac:dyDescent="0.3">
      <c r="A15" s="46" t="s">
        <v>13</v>
      </c>
      <c r="B15" s="607">
        <v>0.37776811980515829</v>
      </c>
      <c r="C15" s="602" t="s">
        <v>106</v>
      </c>
      <c r="D15" s="103">
        <v>0.16889999999999999</v>
      </c>
      <c r="H15" s="103"/>
    </row>
    <row r="16" spans="1:10" ht="13" x14ac:dyDescent="0.3">
      <c r="A16" s="46" t="s">
        <v>15</v>
      </c>
      <c r="B16" s="607">
        <v>0.16645800597916668</v>
      </c>
      <c r="C16" s="602" t="s">
        <v>106</v>
      </c>
      <c r="D16" s="103">
        <v>7.9713999999999993E-2</v>
      </c>
      <c r="H16" s="103"/>
    </row>
    <row r="17" spans="1:12" ht="13" x14ac:dyDescent="0.3">
      <c r="A17" s="46" t="s">
        <v>107</v>
      </c>
      <c r="B17" s="607">
        <v>0.01</v>
      </c>
      <c r="C17" s="602" t="s">
        <v>106</v>
      </c>
      <c r="D17" s="554" t="s">
        <v>106</v>
      </c>
      <c r="G17" s="142"/>
      <c r="H17" s="142"/>
      <c r="I17" s="142"/>
      <c r="J17" s="142"/>
      <c r="K17" s="142"/>
      <c r="L17" s="142"/>
    </row>
    <row r="18" spans="1:12" ht="13" x14ac:dyDescent="0.3">
      <c r="A18" s="46" t="s">
        <v>108</v>
      </c>
      <c r="B18" s="607">
        <v>0.12896778999999997</v>
      </c>
      <c r="C18" s="602" t="s">
        <v>106</v>
      </c>
      <c r="D18" s="554" t="s">
        <v>106</v>
      </c>
      <c r="G18" s="142"/>
      <c r="H18" s="142"/>
      <c r="I18" s="142"/>
      <c r="J18" s="142"/>
      <c r="K18" s="142"/>
      <c r="L18" s="142"/>
    </row>
    <row r="19" spans="1:12" ht="13" x14ac:dyDescent="0.3">
      <c r="A19" s="43" t="s">
        <v>21</v>
      </c>
      <c r="B19" s="608">
        <v>0.35511458000000001</v>
      </c>
      <c r="C19" s="432" t="s">
        <v>106</v>
      </c>
      <c r="D19" s="113" t="s">
        <v>106</v>
      </c>
      <c r="G19" s="142"/>
      <c r="H19" s="142"/>
      <c r="I19" s="142"/>
      <c r="J19" s="142"/>
      <c r="K19" s="142"/>
      <c r="L19" s="142"/>
    </row>
    <row r="20" spans="1:12" ht="13" x14ac:dyDescent="0.3">
      <c r="A20" s="46" t="s">
        <v>22</v>
      </c>
      <c r="B20" s="607">
        <v>1.0383084957843249</v>
      </c>
      <c r="C20" s="602" t="s">
        <v>106</v>
      </c>
      <c r="D20" s="103">
        <v>0.248614</v>
      </c>
      <c r="G20" s="142"/>
      <c r="H20" s="142"/>
      <c r="I20" s="142"/>
      <c r="J20" s="142"/>
      <c r="K20" s="142"/>
      <c r="L20" s="142"/>
    </row>
    <row r="21" spans="1:12" ht="13" x14ac:dyDescent="0.3">
      <c r="B21" s="607"/>
      <c r="C21" s="602"/>
      <c r="D21" s="103"/>
      <c r="H21" s="103"/>
    </row>
    <row r="22" spans="1:12" ht="13" x14ac:dyDescent="0.3">
      <c r="A22" s="46" t="s">
        <v>31</v>
      </c>
      <c r="B22" s="607">
        <v>9.9542419999999993E-2</v>
      </c>
      <c r="C22" s="602" t="s">
        <v>106</v>
      </c>
      <c r="D22" s="554" t="s">
        <v>106</v>
      </c>
      <c r="H22" s="103"/>
    </row>
    <row r="23" spans="1:12" ht="13" x14ac:dyDescent="0.3">
      <c r="A23" s="43" t="s">
        <v>109</v>
      </c>
      <c r="B23" s="608">
        <v>5.5953623961031665E-2</v>
      </c>
      <c r="C23" s="432" t="s">
        <v>106</v>
      </c>
      <c r="D23" s="113" t="s">
        <v>106</v>
      </c>
      <c r="H23" s="103"/>
    </row>
    <row r="24" spans="1:12" ht="13" x14ac:dyDescent="0.3">
      <c r="A24" s="46" t="s">
        <v>33</v>
      </c>
      <c r="B24" s="607">
        <v>0.15549604396103167</v>
      </c>
      <c r="C24" s="602" t="s">
        <v>106</v>
      </c>
      <c r="D24" s="554" t="s">
        <v>106</v>
      </c>
      <c r="H24" s="103"/>
      <c r="I24" s="309"/>
    </row>
    <row r="25" spans="1:12" ht="13" x14ac:dyDescent="0.3">
      <c r="B25" s="607"/>
      <c r="C25" s="602"/>
      <c r="D25" s="103"/>
      <c r="H25" s="103"/>
    </row>
    <row r="26" spans="1:12" ht="13" x14ac:dyDescent="0.3">
      <c r="A26" s="46" t="s">
        <v>110</v>
      </c>
      <c r="B26" s="607">
        <v>0.88281245182329326</v>
      </c>
      <c r="C26" s="602" t="s">
        <v>106</v>
      </c>
      <c r="D26" s="103">
        <v>0.248614</v>
      </c>
      <c r="H26" s="103"/>
    </row>
    <row r="27" spans="1:12" s="102" customFormat="1" ht="13" x14ac:dyDescent="0.3">
      <c r="B27" s="609"/>
      <c r="C27" s="603"/>
      <c r="D27" s="456"/>
      <c r="H27" s="103"/>
    </row>
    <row r="28" spans="1:12" ht="13" x14ac:dyDescent="0.3">
      <c r="A28" s="46" t="s">
        <v>111</v>
      </c>
      <c r="B28" s="607">
        <v>0.98276678616000002</v>
      </c>
      <c r="C28" s="602" t="s">
        <v>106</v>
      </c>
      <c r="D28" s="103">
        <v>0.4</v>
      </c>
      <c r="G28" s="46" t="s">
        <v>83</v>
      </c>
      <c r="H28" s="103"/>
    </row>
    <row r="29" spans="1:12" ht="13" x14ac:dyDescent="0.3">
      <c r="A29" s="46" t="s">
        <v>14</v>
      </c>
      <c r="B29" s="607">
        <v>9.9954334336706724E-2</v>
      </c>
      <c r="C29" s="602" t="s">
        <v>106</v>
      </c>
      <c r="D29" s="103">
        <v>0.15138599999999999</v>
      </c>
      <c r="H29" s="103"/>
    </row>
    <row r="30" spans="1:12" s="102" customFormat="1" ht="13" x14ac:dyDescent="0.3">
      <c r="B30" s="609"/>
      <c r="C30" s="603"/>
      <c r="D30" s="456"/>
      <c r="H30" s="103"/>
    </row>
    <row r="31" spans="1:12" ht="13" x14ac:dyDescent="0.3">
      <c r="A31" s="46" t="s">
        <v>112</v>
      </c>
      <c r="B31" s="607"/>
      <c r="C31" s="602"/>
      <c r="D31" s="103"/>
      <c r="H31" s="103"/>
    </row>
    <row r="32" spans="1:12" ht="13" x14ac:dyDescent="0.3">
      <c r="A32" s="46" t="s">
        <v>113</v>
      </c>
      <c r="B32" s="607">
        <v>-0.98276678616000002</v>
      </c>
      <c r="C32" s="602" t="s">
        <v>106</v>
      </c>
      <c r="D32" s="103">
        <v>-0.4</v>
      </c>
      <c r="H32" s="103"/>
    </row>
    <row r="33" spans="1:8" ht="13" x14ac:dyDescent="0.3">
      <c r="A33" s="46" t="s">
        <v>132</v>
      </c>
      <c r="B33" s="607">
        <v>0.50336101</v>
      </c>
      <c r="C33" s="602" t="s">
        <v>106</v>
      </c>
      <c r="D33" s="103">
        <v>0.08</v>
      </c>
      <c r="H33" s="103"/>
    </row>
    <row r="34" spans="1:8" ht="13" x14ac:dyDescent="0.3">
      <c r="A34" s="43" t="s">
        <v>114</v>
      </c>
      <c r="B34" s="608">
        <v>0.35511458000000001</v>
      </c>
      <c r="C34" s="432" t="s">
        <v>106</v>
      </c>
      <c r="D34" s="113" t="s">
        <v>106</v>
      </c>
      <c r="H34" s="103"/>
    </row>
    <row r="35" spans="1:8" ht="13" x14ac:dyDescent="0.3">
      <c r="A35" s="46" t="s">
        <v>46</v>
      </c>
      <c r="B35" s="607">
        <v>-0.12429119616000003</v>
      </c>
      <c r="C35" s="602" t="s">
        <v>106</v>
      </c>
      <c r="D35" s="103">
        <v>-0.32</v>
      </c>
      <c r="F35" s="103" t="e">
        <f>+B35-'CONSOLIDATED STATEMENT OF FINAN'!#REF!</f>
        <v>#REF!</v>
      </c>
      <c r="G35" s="103"/>
      <c r="H35" s="103"/>
    </row>
    <row r="36" spans="1:8" x14ac:dyDescent="0.25">
      <c r="B36" s="583"/>
      <c r="H36" s="103"/>
    </row>
    <row r="37" spans="1:8" hidden="1" x14ac:dyDescent="0.25">
      <c r="A37" s="72" t="s">
        <v>117</v>
      </c>
      <c r="B37" s="583"/>
      <c r="H37" s="103"/>
    </row>
    <row r="38" spans="1:8" hidden="1" x14ac:dyDescent="0.25">
      <c r="A38" s="72" t="s">
        <v>4</v>
      </c>
      <c r="B38" s="583"/>
      <c r="H38" s="103"/>
    </row>
    <row r="39" spans="1:8" hidden="1" x14ac:dyDescent="0.25">
      <c r="A39" s="72" t="s">
        <v>115</v>
      </c>
      <c r="B39" s="583"/>
      <c r="H39" s="103"/>
    </row>
    <row r="40" spans="1:8" hidden="1" x14ac:dyDescent="0.25">
      <c r="A40" s="72" t="s">
        <v>116</v>
      </c>
      <c r="B40" s="583"/>
      <c r="H40" s="103"/>
    </row>
    <row r="41" spans="1:8" x14ac:dyDescent="0.25">
      <c r="B41" s="583"/>
      <c r="G41" s="46" t="s">
        <v>216</v>
      </c>
      <c r="H41" s="103"/>
    </row>
    <row r="42" spans="1:8" x14ac:dyDescent="0.25">
      <c r="A42" s="430"/>
      <c r="B42" s="610"/>
      <c r="C42" s="430"/>
      <c r="D42" s="434"/>
    </row>
    <row r="43" spans="1:8" x14ac:dyDescent="0.25">
      <c r="B43" s="583"/>
    </row>
    <row r="44" spans="1:8" x14ac:dyDescent="0.25">
      <c r="A44" s="430"/>
      <c r="B44" s="433"/>
      <c r="C44" s="430"/>
      <c r="D44" s="434"/>
    </row>
    <row r="45" spans="1:8" ht="47.25" customHeight="1" x14ac:dyDescent="0.25"/>
    <row r="46" spans="1:8" x14ac:dyDescent="0.25">
      <c r="A46" s="430"/>
      <c r="B46" s="433"/>
      <c r="C46" s="430"/>
      <c r="D46" s="434"/>
    </row>
    <row r="47" spans="1:8" ht="69" customHeight="1" x14ac:dyDescent="0.25"/>
  </sheetData>
  <mergeCells count="1">
    <mergeCell ref="A7:D7"/>
  </mergeCells>
  <pageMargins left="0.75" right="0.28000000000000003" top="1" bottom="1"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N29"/>
  <sheetViews>
    <sheetView zoomScaleNormal="100" workbookViewId="0">
      <selection activeCell="H13" sqref="H13"/>
    </sheetView>
  </sheetViews>
  <sheetFormatPr defaultColWidth="9.1796875" defaultRowHeight="12.5" outlineLevelRow="1" outlineLevelCol="1" x14ac:dyDescent="0.25"/>
  <cols>
    <col min="1" max="1" width="71" style="151" bestFit="1" customWidth="1"/>
    <col min="2" max="2" width="10.54296875" style="48" hidden="1" customWidth="1" outlineLevel="1"/>
    <col min="3" max="3" width="10.453125" style="48" hidden="1" customWidth="1" outlineLevel="1"/>
    <col min="4" max="4" width="9.1796875" style="48" collapsed="1"/>
    <col min="5" max="5" width="9.1796875" style="48" customWidth="1" outlineLevel="1"/>
    <col min="6" max="16384" width="9.1796875" style="151"/>
  </cols>
  <sheetData>
    <row r="1" spans="1:11" ht="15.5" x14ac:dyDescent="0.35">
      <c r="A1" s="522" t="s">
        <v>61</v>
      </c>
    </row>
    <row r="2" spans="1:11" ht="15.5" x14ac:dyDescent="0.35">
      <c r="A2" s="523"/>
      <c r="B2" s="404"/>
      <c r="H2" s="313" t="s">
        <v>158</v>
      </c>
      <c r="I2" s="314"/>
      <c r="J2" s="315"/>
      <c r="K2" s="116"/>
    </row>
    <row r="3" spans="1:11" ht="15.5" x14ac:dyDescent="0.35">
      <c r="A3" s="525" t="s">
        <v>194</v>
      </c>
      <c r="H3" s="313" t="s">
        <v>210</v>
      </c>
      <c r="I3" s="314"/>
      <c r="J3" s="315"/>
      <c r="K3" s="116"/>
    </row>
    <row r="4" spans="1:11" ht="15.5" x14ac:dyDescent="0.35">
      <c r="A4" s="523"/>
      <c r="H4" s="313"/>
      <c r="I4" s="314"/>
      <c r="J4" s="315"/>
      <c r="K4" s="116"/>
    </row>
    <row r="5" spans="1:11" ht="13" x14ac:dyDescent="0.3">
      <c r="A5" s="445" t="s">
        <v>146</v>
      </c>
      <c r="B5" s="99"/>
      <c r="C5" s="157"/>
      <c r="D5" s="99"/>
      <c r="E5" s="157"/>
      <c r="F5" s="152"/>
    </row>
    <row r="6" spans="1:11" ht="15.5" x14ac:dyDescent="0.35">
      <c r="A6" s="70"/>
      <c r="B6" s="99"/>
      <c r="C6" s="157"/>
      <c r="D6" s="152"/>
      <c r="E6" s="464"/>
      <c r="F6" s="99"/>
    </row>
    <row r="7" spans="1:11" ht="13" x14ac:dyDescent="0.3">
      <c r="A7" s="317" t="s">
        <v>121</v>
      </c>
      <c r="B7" s="451"/>
      <c r="C7" s="451"/>
      <c r="D7" s="135" t="e">
        <f>+#REF!</f>
        <v>#REF!</v>
      </c>
      <c r="E7" s="135" t="e">
        <f>+#REF!</f>
        <v>#REF!</v>
      </c>
      <c r="F7" s="135" t="e">
        <f>'CONSOLIDATED INCOME STATEMENT '!#REF!</f>
        <v>#REF!</v>
      </c>
      <c r="H7" s="48" t="s">
        <v>195</v>
      </c>
    </row>
    <row r="8" spans="1:11" ht="13" x14ac:dyDescent="0.3">
      <c r="A8" s="407"/>
      <c r="B8" s="452"/>
      <c r="C8" s="452"/>
      <c r="D8" s="408"/>
      <c r="E8" s="408"/>
      <c r="F8" s="408"/>
    </row>
    <row r="9" spans="1:11" ht="13" x14ac:dyDescent="0.3">
      <c r="A9" s="444" t="s">
        <v>4</v>
      </c>
      <c r="B9" s="448"/>
      <c r="D9" s="327" t="e">
        <f>'CONSOLIDATED INCOME STATEMENT '!#REF!</f>
        <v>#REF!</v>
      </c>
      <c r="E9" s="103" t="e">
        <f>'CONSOLIDATED INCOME STATEMENT '!#REF!</f>
        <v>#REF!</v>
      </c>
      <c r="F9" s="103" t="e">
        <f>'CONSOLIDATED INCOME STATEMENT '!#REF!</f>
        <v>#REF!</v>
      </c>
    </row>
    <row r="10" spans="1:11" ht="13" x14ac:dyDescent="0.3">
      <c r="B10" s="453"/>
      <c r="C10" s="122"/>
      <c r="D10" s="79"/>
      <c r="E10" s="158"/>
      <c r="F10" s="152"/>
    </row>
    <row r="11" spans="1:11" ht="13" x14ac:dyDescent="0.3">
      <c r="A11" s="151" t="s">
        <v>183</v>
      </c>
      <c r="B11" s="454"/>
      <c r="C11" s="106"/>
      <c r="D11" s="465" t="e">
        <f>+#REF!/1000</f>
        <v>#REF!</v>
      </c>
      <c r="E11" s="154" t="e">
        <f>+#REF!/1000</f>
        <v>#REF!</v>
      </c>
      <c r="F11" s="154">
        <v>357.73829306615937</v>
      </c>
      <c r="J11" s="443"/>
    </row>
    <row r="12" spans="1:11" ht="13" x14ac:dyDescent="0.3">
      <c r="A12" s="29" t="s">
        <v>145</v>
      </c>
      <c r="B12" s="449"/>
      <c r="C12" s="450"/>
      <c r="D12" s="316" t="e">
        <f>-D11*#REF!/100/4*#REF!</f>
        <v>#REF!</v>
      </c>
      <c r="E12" s="104" t="e">
        <f>-E11*#REF!/100/4*#REF!</f>
        <v>#REF!</v>
      </c>
      <c r="F12" s="104" t="e">
        <f>-F11*#REF!/100</f>
        <v>#REF!</v>
      </c>
    </row>
    <row r="13" spans="1:11" ht="13" x14ac:dyDescent="0.3">
      <c r="A13" s="28" t="s">
        <v>143</v>
      </c>
      <c r="B13" s="453"/>
      <c r="C13" s="122"/>
      <c r="D13" s="79" t="e">
        <f>D9+D12</f>
        <v>#REF!</v>
      </c>
      <c r="E13" s="158" t="e">
        <f>E9+E12</f>
        <v>#REF!</v>
      </c>
      <c r="F13" s="158" t="e">
        <f>F9+F12</f>
        <v>#REF!</v>
      </c>
      <c r="H13" s="463" t="e">
        <f>+D13-'KEY FIGURES'!#REF!</f>
        <v>#REF!</v>
      </c>
      <c r="I13" s="463" t="e">
        <f>+E13-'KEY FIGURES'!#REF!</f>
        <v>#REF!</v>
      </c>
      <c r="J13" s="463" t="e">
        <f>+F13-'KEY FIGURES'!#REF!</f>
        <v>#REF!</v>
      </c>
    </row>
    <row r="15" spans="1:11" outlineLevel="1" x14ac:dyDescent="0.25"/>
    <row r="16" spans="1:11" ht="13" outlineLevel="1" x14ac:dyDescent="0.3">
      <c r="A16" s="555" t="s">
        <v>189</v>
      </c>
      <c r="B16" s="169"/>
      <c r="C16" s="169"/>
      <c r="D16" s="169"/>
      <c r="E16" s="169"/>
      <c r="F16" s="116"/>
      <c r="I16" s="151" t="s">
        <v>196</v>
      </c>
    </row>
    <row r="17" spans="1:14" outlineLevel="1" x14ac:dyDescent="0.25">
      <c r="A17" s="116"/>
      <c r="B17" s="116"/>
      <c r="C17" s="116"/>
      <c r="D17" s="116"/>
      <c r="E17" s="116"/>
      <c r="F17" s="116"/>
    </row>
    <row r="18" spans="1:14" ht="13" outlineLevel="1" x14ac:dyDescent="0.3">
      <c r="A18" s="556" t="s">
        <v>121</v>
      </c>
      <c r="B18" s="557" t="e">
        <f>+#REF!</f>
        <v>#REF!</v>
      </c>
      <c r="C18" s="557" t="e">
        <f>+#REF!</f>
        <v>#REF!</v>
      </c>
      <c r="D18" s="558" t="e">
        <f>+D7</f>
        <v>#REF!</v>
      </c>
      <c r="E18" s="558" t="e">
        <f t="shared" ref="E18:F18" si="0">+E7</f>
        <v>#REF!</v>
      </c>
      <c r="F18" s="558" t="e">
        <f t="shared" si="0"/>
        <v>#REF!</v>
      </c>
    </row>
    <row r="19" spans="1:14" ht="13" outlineLevel="1" x14ac:dyDescent="0.3">
      <c r="A19" s="559"/>
      <c r="B19" s="560"/>
      <c r="C19" s="561"/>
      <c r="D19" s="562"/>
      <c r="E19" s="562"/>
      <c r="F19" s="562"/>
      <c r="I19" s="116" t="s">
        <v>213</v>
      </c>
    </row>
    <row r="20" spans="1:14" ht="13" outlineLevel="1" x14ac:dyDescent="0.3">
      <c r="A20" s="117" t="s">
        <v>4</v>
      </c>
      <c r="B20" s="563" t="e">
        <f>'CONSOLIDATED INCOME STATEMENT '!#REF!</f>
        <v>#REF!</v>
      </c>
      <c r="C20" s="564" t="e">
        <f>'CONSOLIDATED INCOME STATEMENT '!#REF!</f>
        <v>#REF!</v>
      </c>
      <c r="D20" s="565" t="e">
        <f>+D9</f>
        <v>#REF!</v>
      </c>
      <c r="E20" s="566" t="e">
        <f>+E9</f>
        <v>#REF!</v>
      </c>
      <c r="F20" s="566" t="e">
        <f t="shared" ref="F20" si="1">+F9</f>
        <v>#REF!</v>
      </c>
    </row>
    <row r="21" spans="1:14" ht="13" outlineLevel="1" x14ac:dyDescent="0.3">
      <c r="A21" s="116"/>
      <c r="B21" s="567"/>
      <c r="C21" s="169"/>
      <c r="D21" s="117"/>
      <c r="E21" s="116"/>
      <c r="F21" s="116"/>
    </row>
    <row r="22" spans="1:14" ht="13" outlineLevel="1" x14ac:dyDescent="0.3">
      <c r="A22" s="116" t="s">
        <v>190</v>
      </c>
      <c r="B22" s="567"/>
      <c r="C22" s="169"/>
      <c r="D22" s="117"/>
      <c r="E22" s="116"/>
      <c r="F22" s="116"/>
      <c r="I22" s="151" t="s">
        <v>191</v>
      </c>
    </row>
    <row r="23" spans="1:14" ht="13" outlineLevel="1" x14ac:dyDescent="0.3">
      <c r="A23" s="116" t="s">
        <v>69</v>
      </c>
      <c r="B23" s="563"/>
      <c r="C23" s="568"/>
      <c r="D23" s="565">
        <v>0.13270658653846298</v>
      </c>
      <c r="E23" s="566" t="e">
        <f>+'BY QUARTER'!#REF!-'BY QUARTER'!#REF!</f>
        <v>#REF!</v>
      </c>
      <c r="F23" s="566" t="e">
        <f>+'FIGURES BY DIVISION'!#REF!-'FIGURES BY DIVISION'!#REF!</f>
        <v>#REF!</v>
      </c>
      <c r="I23" s="151" t="s">
        <v>197</v>
      </c>
    </row>
    <row r="24" spans="1:14" ht="13" outlineLevel="1" x14ac:dyDescent="0.3">
      <c r="A24" s="116" t="s">
        <v>87</v>
      </c>
      <c r="B24" s="563"/>
      <c r="C24" s="568"/>
      <c r="D24" s="565">
        <v>2.19385E-2</v>
      </c>
      <c r="E24" s="566" t="e">
        <f>+'BY QUARTER'!#REF!-'BY QUARTER'!#REF!</f>
        <v>#REF!</v>
      </c>
      <c r="F24" s="566" t="e">
        <f>+'FIGURES BY DIVISION'!#REF!-'FIGURES BY DIVISION'!#REF!</f>
        <v>#REF!</v>
      </c>
    </row>
    <row r="25" spans="1:14" ht="13" outlineLevel="1" x14ac:dyDescent="0.3">
      <c r="A25" s="116" t="s">
        <v>88</v>
      </c>
      <c r="B25" s="563"/>
      <c r="C25" s="568"/>
      <c r="D25" s="565">
        <v>5.2795925000000993E-2</v>
      </c>
      <c r="E25" s="566" t="e">
        <f>+'BY QUARTER'!#REF!-'BY QUARTER'!#REF!</f>
        <v>#REF!</v>
      </c>
      <c r="F25" s="566" t="e">
        <f>+'FIGURES BY DIVISION'!#REF!-'FIGURES BY DIVISION'!#REF!</f>
        <v>#REF!</v>
      </c>
    </row>
    <row r="26" spans="1:14" ht="13" outlineLevel="1" x14ac:dyDescent="0.3">
      <c r="A26" s="72" t="s">
        <v>187</v>
      </c>
      <c r="B26" s="569"/>
      <c r="C26" s="564"/>
      <c r="D26" s="570">
        <v>0.52790708835245093</v>
      </c>
      <c r="E26" s="566" t="e">
        <f>+'BY QUARTER'!#REF!-'BY QUARTER'!#REF!</f>
        <v>#REF!</v>
      </c>
      <c r="F26" s="566" t="e">
        <f>+'FIGURES BY DIVISION'!#REF!-'FIGURES BY DIVISION'!#REF!</f>
        <v>#REF!</v>
      </c>
    </row>
    <row r="27" spans="1:14" ht="13" outlineLevel="1" x14ac:dyDescent="0.3">
      <c r="A27" s="571" t="s">
        <v>188</v>
      </c>
      <c r="B27" s="572" t="e">
        <f>+B20+SUM(B23:B26)</f>
        <v>#REF!</v>
      </c>
      <c r="C27" s="573" t="e">
        <f>+C20+SUM(C23:C26)</f>
        <v>#REF!</v>
      </c>
      <c r="D27" s="574" t="e">
        <f>+D20+SUM(D23:D26)</f>
        <v>#REF!</v>
      </c>
      <c r="E27" s="575" t="e">
        <f>+E20+SUM(E23:E26)</f>
        <v>#REF!</v>
      </c>
      <c r="F27" s="575" t="e">
        <f>+F20+SUM(F23:F26)</f>
        <v>#REF!</v>
      </c>
      <c r="J27" s="150" t="e">
        <f>+B27-'FIGURES BY DIVISION'!#REF!</f>
        <v>#REF!</v>
      </c>
      <c r="K27" s="150" t="e">
        <f>+C27-'FIGURES BY DIVISION'!#REF!</f>
        <v>#REF!</v>
      </c>
      <c r="L27" s="150" t="e">
        <f>+D27-'FIGURES BY DIVISION'!#REF!</f>
        <v>#REF!</v>
      </c>
      <c r="M27" s="150" t="e">
        <f>+E27-'FIGURES BY DIVISION'!#REF!</f>
        <v>#REF!</v>
      </c>
      <c r="N27" s="150" t="e">
        <f>+F27-'FIGURES BY DIVISION'!#REF!</f>
        <v>#REF!</v>
      </c>
    </row>
    <row r="28" spans="1:14" outlineLevel="1" x14ac:dyDescent="0.25">
      <c r="A28" s="116"/>
      <c r="B28" s="169"/>
      <c r="C28" s="169"/>
      <c r="D28" s="169"/>
      <c r="E28" s="116"/>
      <c r="F28" s="116"/>
    </row>
    <row r="29" spans="1:14" x14ac:dyDescent="0.25">
      <c r="E29" s="151"/>
    </row>
  </sheetData>
  <pageMargins left="0.75" right="0.28000000000000003" top="1" bottom="1" header="0.4921259845" footer="0.4921259845"/>
  <pageSetup paperSize="9" scale="9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Taul11">
    <pageSetUpPr fitToPage="1"/>
  </sheetPr>
  <dimension ref="A4:D54"/>
  <sheetViews>
    <sheetView zoomScaleNormal="100" zoomScaleSheetLayoutView="85" workbookViewId="0">
      <selection activeCell="A17" sqref="A17:D17"/>
    </sheetView>
  </sheetViews>
  <sheetFormatPr defaultColWidth="9.1796875" defaultRowHeight="12.5" x14ac:dyDescent="0.25"/>
  <cols>
    <col min="1" max="1" width="47.54296875" style="151" customWidth="1"/>
    <col min="2" max="4" width="10.81640625" style="151" customWidth="1"/>
    <col min="5" max="16384" width="9.1796875" style="151"/>
  </cols>
  <sheetData>
    <row r="4" spans="1:4" ht="20.149999999999999" customHeight="1" x14ac:dyDescent="0.3">
      <c r="A4" s="125" t="s">
        <v>427</v>
      </c>
      <c r="B4" s="404"/>
      <c r="C4" s="99"/>
      <c r="D4" s="152"/>
    </row>
    <row r="5" spans="1:4" ht="20.149999999999999" customHeight="1" x14ac:dyDescent="0.25">
      <c r="A5" s="20"/>
      <c r="B5" s="526"/>
      <c r="C5" s="712"/>
      <c r="D5" s="152"/>
    </row>
    <row r="6" spans="1:4" ht="20.149999999999999" customHeight="1" x14ac:dyDescent="0.3">
      <c r="A6" s="317" t="s">
        <v>121</v>
      </c>
      <c r="B6" s="95" t="s">
        <v>494</v>
      </c>
      <c r="C6" s="95" t="s">
        <v>495</v>
      </c>
      <c r="D6" s="56" t="s">
        <v>192</v>
      </c>
    </row>
    <row r="7" spans="1:4" ht="20.149999999999999" customHeight="1" x14ac:dyDescent="0.3">
      <c r="A7" s="20"/>
      <c r="B7" s="125" t="s">
        <v>83</v>
      </c>
      <c r="C7" s="125" t="s">
        <v>83</v>
      </c>
      <c r="D7" s="124" t="s">
        <v>83</v>
      </c>
    </row>
    <row r="8" spans="1:4" ht="20.149999999999999" customHeight="1" x14ac:dyDescent="0.3">
      <c r="A8" s="21" t="s">
        <v>428</v>
      </c>
      <c r="B8" s="470">
        <v>193.61096165963315</v>
      </c>
      <c r="C8" s="713">
        <v>196.32030975321808</v>
      </c>
      <c r="D8" s="713">
        <v>196.32030975321808</v>
      </c>
    </row>
    <row r="9" spans="1:4" ht="20.149999999999999" customHeight="1" x14ac:dyDescent="0.3">
      <c r="A9" s="155" t="s">
        <v>429</v>
      </c>
      <c r="B9" s="470">
        <v>0.48370859999999999</v>
      </c>
      <c r="C9" s="713">
        <v>1.7875759500000001</v>
      </c>
      <c r="D9" s="713">
        <v>3.09748654798199</v>
      </c>
    </row>
    <row r="10" spans="1:4" ht="20.149999999999999" customHeight="1" x14ac:dyDescent="0.3">
      <c r="A10" s="155" t="s">
        <v>430</v>
      </c>
      <c r="B10" s="470">
        <v>2.543394133234167</v>
      </c>
      <c r="C10" s="713">
        <v>3.799497654357356</v>
      </c>
      <c r="D10" s="713">
        <v>5.2693686317166604</v>
      </c>
    </row>
    <row r="11" spans="1:4" ht="20.5" customHeight="1" x14ac:dyDescent="0.3">
      <c r="A11" s="21" t="s">
        <v>431</v>
      </c>
      <c r="B11" s="599">
        <v>-2.7393259999999975E-2</v>
      </c>
      <c r="C11" s="582" t="s">
        <v>106</v>
      </c>
      <c r="D11" s="713">
        <v>-2.5391612400580196E-4</v>
      </c>
    </row>
    <row r="12" spans="1:4" ht="20.5" customHeight="1" x14ac:dyDescent="0.3">
      <c r="A12" s="21" t="s">
        <v>432</v>
      </c>
      <c r="B12" s="470">
        <v>-7.0379142552635923</v>
      </c>
      <c r="C12" s="713">
        <v>-6.3302219645449238</v>
      </c>
      <c r="D12" s="713">
        <v>-8.5896931248894717</v>
      </c>
    </row>
    <row r="13" spans="1:4" ht="20.5" customHeight="1" x14ac:dyDescent="0.3">
      <c r="A13" s="21" t="s">
        <v>433</v>
      </c>
      <c r="B13" s="470">
        <v>0</v>
      </c>
      <c r="C13" s="713">
        <v>3.4538669999999924E-2</v>
      </c>
      <c r="D13" s="713">
        <v>6.1070669999999924E-2</v>
      </c>
    </row>
    <row r="14" spans="1:4" ht="20.5" customHeight="1" x14ac:dyDescent="0.3">
      <c r="A14" s="318" t="s">
        <v>434</v>
      </c>
      <c r="B14" s="471">
        <v>-1.1953333298561173</v>
      </c>
      <c r="C14" s="714">
        <v>-2.8053865640759117</v>
      </c>
      <c r="D14" s="714">
        <v>-2.547326902270123</v>
      </c>
    </row>
    <row r="15" spans="1:4" ht="19" customHeight="1" x14ac:dyDescent="0.3">
      <c r="A15" s="20" t="s">
        <v>435</v>
      </c>
      <c r="B15" s="409">
        <v>188.37742354774761</v>
      </c>
      <c r="C15" s="319">
        <v>192.80631349895458</v>
      </c>
      <c r="D15" s="319">
        <v>193.61096165963315</v>
      </c>
    </row>
    <row r="16" spans="1:4" ht="19" customHeight="1" x14ac:dyDescent="0.3">
      <c r="A16" s="20"/>
      <c r="B16" s="125"/>
      <c r="C16" s="125"/>
      <c r="D16" s="319"/>
    </row>
    <row r="17" spans="1:4" ht="38.15" customHeight="1" x14ac:dyDescent="0.25">
      <c r="A17" s="999" t="s">
        <v>487</v>
      </c>
      <c r="B17" s="999"/>
      <c r="C17" s="999"/>
      <c r="D17" s="999"/>
    </row>
    <row r="18" spans="1:4" ht="19" customHeight="1" x14ac:dyDescent="0.3">
      <c r="A18" s="20"/>
      <c r="B18" s="125"/>
      <c r="C18" s="125"/>
      <c r="D18" s="319"/>
    </row>
    <row r="19" spans="1:4" ht="19" customHeight="1" x14ac:dyDescent="0.3">
      <c r="A19" s="125" t="s">
        <v>436</v>
      </c>
      <c r="B19" s="125"/>
      <c r="C19" s="125"/>
      <c r="D19" s="158"/>
    </row>
    <row r="20" spans="1:4" ht="19" customHeight="1" x14ac:dyDescent="0.3">
      <c r="A20" s="20"/>
      <c r="B20" s="125"/>
      <c r="C20" s="125"/>
      <c r="D20" s="319"/>
    </row>
    <row r="21" spans="1:4" ht="13" x14ac:dyDescent="0.3">
      <c r="A21" s="317" t="s">
        <v>121</v>
      </c>
      <c r="B21" s="56" t="s">
        <v>494</v>
      </c>
      <c r="C21" s="56" t="s">
        <v>495</v>
      </c>
      <c r="D21" s="95" t="s">
        <v>192</v>
      </c>
    </row>
    <row r="22" spans="1:4" ht="13" x14ac:dyDescent="0.3">
      <c r="A22" s="20"/>
      <c r="B22" s="125" t="s">
        <v>83</v>
      </c>
      <c r="C22" s="125" t="s">
        <v>83</v>
      </c>
      <c r="D22" s="319" t="s">
        <v>83</v>
      </c>
    </row>
    <row r="23" spans="1:4" ht="13" x14ac:dyDescent="0.3">
      <c r="A23" s="21" t="s">
        <v>428</v>
      </c>
      <c r="B23" s="470">
        <v>156.78412103309245</v>
      </c>
      <c r="C23" s="713">
        <v>160.52966933287587</v>
      </c>
      <c r="D23" s="713">
        <v>160.52966933287587</v>
      </c>
    </row>
    <row r="24" spans="1:4" ht="20.149999999999999" customHeight="1" x14ac:dyDescent="0.3">
      <c r="A24" s="155" t="s">
        <v>437</v>
      </c>
      <c r="B24" s="470">
        <v>53.793062830806598</v>
      </c>
      <c r="C24" s="582" t="s">
        <v>106</v>
      </c>
      <c r="D24" s="582" t="s">
        <v>106</v>
      </c>
    </row>
    <row r="25" spans="1:4" ht="20.149999999999999" customHeight="1" x14ac:dyDescent="0.3">
      <c r="A25" s="21" t="s">
        <v>429</v>
      </c>
      <c r="B25" s="599">
        <v>0.16645799999999999</v>
      </c>
      <c r="C25" s="582" t="s">
        <v>106</v>
      </c>
      <c r="D25" s="713">
        <v>7.9713999999999993E-2</v>
      </c>
    </row>
    <row r="26" spans="1:4" ht="20.149999999999999" customHeight="1" x14ac:dyDescent="0.3">
      <c r="A26" s="21" t="s">
        <v>430</v>
      </c>
      <c r="B26" s="599">
        <v>30.008456354697088</v>
      </c>
      <c r="C26" s="713">
        <v>17.828775304039716</v>
      </c>
      <c r="D26" s="713">
        <v>32.20208753149182</v>
      </c>
    </row>
    <row r="27" spans="1:4" ht="20.149999999999999" customHeight="1" x14ac:dyDescent="0.3">
      <c r="A27" s="21" t="s">
        <v>431</v>
      </c>
      <c r="B27" s="470">
        <v>-0.47908796830552441</v>
      </c>
      <c r="C27" s="713">
        <v>-0.57436300300464405</v>
      </c>
      <c r="D27" s="713">
        <v>-1.4796949406862556</v>
      </c>
    </row>
    <row r="28" spans="1:4" ht="20.149999999999999" customHeight="1" x14ac:dyDescent="0.3">
      <c r="A28" s="21" t="s">
        <v>432</v>
      </c>
      <c r="B28" s="470">
        <v>-33.874531800944048</v>
      </c>
      <c r="C28" s="713">
        <v>-25.436299877818392</v>
      </c>
      <c r="D28" s="713">
        <v>-33.893457679013686</v>
      </c>
    </row>
    <row r="29" spans="1:4" ht="20.149999999999999" customHeight="1" x14ac:dyDescent="0.3">
      <c r="A29" s="21" t="s">
        <v>433</v>
      </c>
      <c r="B29" s="470">
        <v>1.4133129268884658E-8</v>
      </c>
      <c r="C29" s="713">
        <v>-3.4538669999998994E-2</v>
      </c>
      <c r="D29" s="713">
        <v>-6.1070669999999924E-2</v>
      </c>
    </row>
    <row r="30" spans="1:4" ht="20.149999999999999" customHeight="1" x14ac:dyDescent="0.3">
      <c r="A30" s="318" t="s">
        <v>434</v>
      </c>
      <c r="B30" s="471">
        <v>0.17065050172885082</v>
      </c>
      <c r="C30" s="714">
        <v>-0.43144249091228198</v>
      </c>
      <c r="D30" s="714">
        <v>-0.59312654157530353</v>
      </c>
    </row>
    <row r="31" spans="1:4" ht="13" x14ac:dyDescent="0.3">
      <c r="A31" s="20" t="s">
        <v>435</v>
      </c>
      <c r="B31" s="409">
        <v>206.56912896520853</v>
      </c>
      <c r="C31" s="319">
        <v>151.88180059518029</v>
      </c>
      <c r="D31" s="319">
        <v>156.78412103309245</v>
      </c>
    </row>
    <row r="32" spans="1:4" ht="13" x14ac:dyDescent="0.3">
      <c r="A32" s="20"/>
      <c r="B32" s="409"/>
      <c r="C32" s="319"/>
      <c r="D32" s="319"/>
    </row>
    <row r="33" spans="1:4" ht="90" customHeight="1" x14ac:dyDescent="0.25">
      <c r="A33" s="998" t="s">
        <v>488</v>
      </c>
      <c r="B33" s="998"/>
      <c r="C33" s="998"/>
      <c r="D33" s="998"/>
    </row>
    <row r="34" spans="1:4" ht="20.149999999999999" customHeight="1" x14ac:dyDescent="0.3">
      <c r="B34" s="308"/>
      <c r="C34" s="308"/>
      <c r="D34" s="158"/>
    </row>
    <row r="35" spans="1:4" ht="20.149999999999999" customHeight="1" x14ac:dyDescent="0.3">
      <c r="A35" s="125" t="s">
        <v>438</v>
      </c>
      <c r="B35" s="404"/>
      <c r="C35" s="404"/>
      <c r="D35" s="319"/>
    </row>
    <row r="36" spans="1:4" ht="20.149999999999999" customHeight="1" x14ac:dyDescent="0.3">
      <c r="A36" s="20"/>
      <c r="B36" s="404"/>
      <c r="C36" s="404"/>
      <c r="D36" s="409"/>
    </row>
    <row r="37" spans="1:4" ht="20.149999999999999" customHeight="1" x14ac:dyDescent="0.3">
      <c r="A37" s="317" t="s">
        <v>121</v>
      </c>
      <c r="B37" s="600" t="s">
        <v>492</v>
      </c>
      <c r="C37" s="600" t="s">
        <v>493</v>
      </c>
      <c r="D37" s="95" t="s">
        <v>212</v>
      </c>
    </row>
    <row r="38" spans="1:4" ht="20.149999999999999" customHeight="1" x14ac:dyDescent="0.3">
      <c r="A38" s="20"/>
      <c r="B38" s="601" t="s">
        <v>83</v>
      </c>
      <c r="C38" s="601" t="s">
        <v>83</v>
      </c>
      <c r="D38" s="319" t="s">
        <v>83</v>
      </c>
    </row>
    <row r="39" spans="1:4" ht="20.149999999999999" customHeight="1" x14ac:dyDescent="0.3">
      <c r="A39" s="21" t="s">
        <v>397</v>
      </c>
      <c r="B39" s="834">
        <v>2.2000000000000002</v>
      </c>
      <c r="C39" s="715">
        <v>0.18</v>
      </c>
      <c r="D39" s="716">
        <v>0.18</v>
      </c>
    </row>
    <row r="40" spans="1:4" ht="19.5" customHeight="1" x14ac:dyDescent="0.3">
      <c r="A40" s="318" t="s">
        <v>398</v>
      </c>
      <c r="B40" s="867">
        <v>12.4</v>
      </c>
      <c r="C40" s="717">
        <v>18.605</v>
      </c>
      <c r="D40" s="714">
        <v>8.9090000000000007</v>
      </c>
    </row>
    <row r="41" spans="1:4" ht="13" x14ac:dyDescent="0.3">
      <c r="A41" s="20" t="s">
        <v>208</v>
      </c>
      <c r="B41" s="604">
        <v>14.600000000000001</v>
      </c>
      <c r="C41" s="718">
        <v>18.785</v>
      </c>
      <c r="D41" s="319">
        <v>9.0890000000000004</v>
      </c>
    </row>
    <row r="42" spans="1:4" ht="13" x14ac:dyDescent="0.3">
      <c r="A42" s="20"/>
      <c r="B42" s="604"/>
      <c r="C42" s="718"/>
      <c r="D42" s="319"/>
    </row>
    <row r="43" spans="1:4" ht="13" x14ac:dyDescent="0.3">
      <c r="A43" s="20"/>
      <c r="B43" s="604"/>
      <c r="C43" s="718"/>
      <c r="D43" s="319"/>
    </row>
    <row r="44" spans="1:4" ht="13" x14ac:dyDescent="0.3">
      <c r="A44" s="525" t="s">
        <v>439</v>
      </c>
      <c r="B44" s="99"/>
      <c r="C44" s="99"/>
      <c r="D44" s="99"/>
    </row>
    <row r="45" spans="1:4" x14ac:dyDescent="0.25">
      <c r="A45" s="523"/>
      <c r="B45" s="99"/>
      <c r="C45" s="99"/>
      <c r="D45" s="99"/>
    </row>
    <row r="46" spans="1:4" ht="13" x14ac:dyDescent="0.3">
      <c r="A46" s="445" t="s">
        <v>440</v>
      </c>
      <c r="B46" s="99"/>
      <c r="C46" s="527"/>
      <c r="D46" s="99"/>
    </row>
    <row r="47" spans="1:4" ht="19" customHeight="1" x14ac:dyDescent="0.35">
      <c r="A47" s="70"/>
      <c r="B47" s="99"/>
      <c r="C47" s="527"/>
      <c r="D47" s="152"/>
    </row>
    <row r="48" spans="1:4" ht="19" customHeight="1" x14ac:dyDescent="0.3">
      <c r="A48" s="317" t="s">
        <v>121</v>
      </c>
      <c r="B48" s="135" t="s">
        <v>494</v>
      </c>
      <c r="C48" s="135" t="s">
        <v>495</v>
      </c>
      <c r="D48" s="135" t="s">
        <v>192</v>
      </c>
    </row>
    <row r="49" spans="1:4" ht="19" customHeight="1" x14ac:dyDescent="0.3">
      <c r="A49" s="407"/>
      <c r="B49" s="408" t="s">
        <v>83</v>
      </c>
      <c r="C49" s="408" t="s">
        <v>83</v>
      </c>
      <c r="D49" s="408" t="s">
        <v>83</v>
      </c>
    </row>
    <row r="50" spans="1:4" ht="19" customHeight="1" x14ac:dyDescent="0.3">
      <c r="A50" s="444" t="s">
        <v>390</v>
      </c>
      <c r="B50" s="327">
        <v>36.075341681732475</v>
      </c>
      <c r="C50" s="103">
        <v>35.909174612522449</v>
      </c>
      <c r="D50" s="327">
        <v>47.58823675584253</v>
      </c>
    </row>
    <row r="51" spans="1:4" ht="19" customHeight="1" x14ac:dyDescent="0.3">
      <c r="B51" s="79" t="s">
        <v>83</v>
      </c>
      <c r="C51" s="158" t="s">
        <v>83</v>
      </c>
      <c r="D51" s="152" t="s">
        <v>83</v>
      </c>
    </row>
    <row r="52" spans="1:4" ht="26.5" customHeight="1" x14ac:dyDescent="0.3">
      <c r="A52" s="866" t="s">
        <v>441</v>
      </c>
      <c r="B52" s="465">
        <v>383.18602382514916</v>
      </c>
      <c r="C52" s="154">
        <v>362.46922859899126</v>
      </c>
      <c r="D52" s="154">
        <v>357.73829306615937</v>
      </c>
    </row>
    <row r="53" spans="1:4" ht="19" customHeight="1" x14ac:dyDescent="0.3">
      <c r="A53" s="29" t="s">
        <v>442</v>
      </c>
      <c r="B53" s="316">
        <v>-18.824013420410456</v>
      </c>
      <c r="C53" s="104">
        <v>-17.942226815650066</v>
      </c>
      <c r="D53" s="104">
        <v>-23.610727342366516</v>
      </c>
    </row>
    <row r="54" spans="1:4" ht="20.149999999999999" customHeight="1" x14ac:dyDescent="0.3">
      <c r="A54" s="28" t="s">
        <v>143</v>
      </c>
      <c r="B54" s="79">
        <v>17.251328261322019</v>
      </c>
      <c r="C54" s="158">
        <v>17.966947796872383</v>
      </c>
      <c r="D54" s="158">
        <v>23.977509413476014</v>
      </c>
    </row>
  </sheetData>
  <mergeCells count="2">
    <mergeCell ref="A33:D33"/>
    <mergeCell ref="A17:D17"/>
  </mergeCells>
  <phoneticPr fontId="8" type="noConversion"/>
  <pageMargins left="0.74803149606299213" right="0.27559055118110237" top="0.98425196850393704" bottom="0.98425196850393704" header="0.51181102362204722" footer="0.51181102362204722"/>
  <pageSetup paperSize="9" fitToHeight="0" orientation="portrait" r:id="rId1"/>
  <headerFooter alignWithMargins="0"/>
  <rowBreaks count="1" manualBreakCount="1">
    <brk id="34" max="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ul24">
    <pageSetUpPr fitToPage="1"/>
  </sheetPr>
  <dimension ref="A3:E55"/>
  <sheetViews>
    <sheetView zoomScale="55" zoomScaleNormal="55" zoomScaleSheetLayoutView="70" workbookViewId="0">
      <selection activeCell="C17" sqref="C17"/>
    </sheetView>
  </sheetViews>
  <sheetFormatPr defaultColWidth="9.1796875" defaultRowHeight="15.5" x14ac:dyDescent="0.35"/>
  <cols>
    <col min="1" max="1" width="37" style="171" customWidth="1"/>
    <col min="2" max="5" width="18.1796875" style="171" customWidth="1"/>
    <col min="6" max="16384" width="9.1796875" style="171"/>
  </cols>
  <sheetData>
    <row r="3" spans="1:5" x14ac:dyDescent="0.35">
      <c r="A3" s="111" t="s">
        <v>443</v>
      </c>
      <c r="B3" s="720"/>
      <c r="C3" s="720"/>
      <c r="D3" s="720"/>
      <c r="E3" s="720"/>
    </row>
    <row r="4" spans="1:5" x14ac:dyDescent="0.35">
      <c r="A4" s="720"/>
      <c r="B4" s="720"/>
      <c r="C4" s="720"/>
      <c r="D4" s="720"/>
      <c r="E4" s="720"/>
    </row>
    <row r="5" spans="1:5" ht="63.75" customHeight="1" x14ac:dyDescent="0.35">
      <c r="A5" s="722" t="s">
        <v>461</v>
      </c>
      <c r="B5" s="723" t="s">
        <v>444</v>
      </c>
      <c r="C5" s="723" t="s">
        <v>445</v>
      </c>
      <c r="D5" s="723" t="s">
        <v>446</v>
      </c>
      <c r="E5" s="724" t="s">
        <v>447</v>
      </c>
    </row>
    <row r="6" spans="1:5" x14ac:dyDescent="0.35">
      <c r="A6" s="725"/>
      <c r="B6" s="726"/>
      <c r="C6" s="726"/>
      <c r="D6" s="727"/>
      <c r="E6" s="728"/>
    </row>
    <row r="7" spans="1:5" ht="17.25" customHeight="1" x14ac:dyDescent="0.35">
      <c r="A7" s="730" t="s">
        <v>448</v>
      </c>
      <c r="B7" s="731"/>
      <c r="C7" s="726"/>
      <c r="D7" s="732"/>
      <c r="E7" s="720"/>
    </row>
    <row r="8" spans="1:5" ht="17.25" customHeight="1" x14ac:dyDescent="0.35">
      <c r="A8" s="171" t="s">
        <v>449</v>
      </c>
      <c r="B8" s="851" t="s">
        <v>106</v>
      </c>
      <c r="C8" s="851" t="s">
        <v>83</v>
      </c>
      <c r="D8" s="851" t="s">
        <v>106</v>
      </c>
      <c r="E8" s="733">
        <v>2</v>
      </c>
    </row>
    <row r="9" spans="1:5" ht="17.25" customHeight="1" x14ac:dyDescent="0.35">
      <c r="A9" s="171" t="s">
        <v>295</v>
      </c>
      <c r="B9" s="731">
        <v>1.4460962783084101</v>
      </c>
      <c r="C9" s="731" t="s">
        <v>83</v>
      </c>
      <c r="D9" s="731">
        <v>1.4460962783084101</v>
      </c>
      <c r="E9" s="733" t="s">
        <v>83</v>
      </c>
    </row>
    <row r="10" spans="1:5" ht="17.25" customHeight="1" x14ac:dyDescent="0.35">
      <c r="B10" s="731" t="s">
        <v>83</v>
      </c>
      <c r="C10" s="731" t="s">
        <v>83</v>
      </c>
      <c r="D10" s="731" t="s">
        <v>83</v>
      </c>
      <c r="E10" s="720" t="s">
        <v>83</v>
      </c>
    </row>
    <row r="11" spans="1:5" ht="17.25" customHeight="1" x14ac:dyDescent="0.35">
      <c r="A11" s="734" t="s">
        <v>450</v>
      </c>
      <c r="B11" s="731" t="s">
        <v>83</v>
      </c>
      <c r="C11" s="731" t="s">
        <v>83</v>
      </c>
      <c r="D11" s="731" t="s">
        <v>83</v>
      </c>
      <c r="E11" s="720" t="s">
        <v>83</v>
      </c>
    </row>
    <row r="12" spans="1:5" ht="17.25" customHeight="1" x14ac:dyDescent="0.35">
      <c r="A12" s="735" t="s">
        <v>419</v>
      </c>
      <c r="B12" s="731">
        <v>116.56675252011937</v>
      </c>
      <c r="C12" s="731" t="s">
        <v>83</v>
      </c>
      <c r="D12" s="731">
        <v>116.56675252011937</v>
      </c>
      <c r="E12" s="720" t="s">
        <v>83</v>
      </c>
    </row>
    <row r="13" spans="1:5" ht="17.25" customHeight="1" x14ac:dyDescent="0.35">
      <c r="A13" s="735" t="s">
        <v>449</v>
      </c>
      <c r="B13" s="731">
        <v>7.9849878485130199E-2</v>
      </c>
      <c r="C13" s="731" t="s">
        <v>83</v>
      </c>
      <c r="D13" s="731">
        <v>7.9849878485130199E-2</v>
      </c>
      <c r="E13" s="720" t="s">
        <v>83</v>
      </c>
    </row>
    <row r="14" spans="1:5" ht="17.25" customHeight="1" x14ac:dyDescent="0.35">
      <c r="A14" s="735" t="s">
        <v>451</v>
      </c>
      <c r="B14" s="731" t="s">
        <v>83</v>
      </c>
      <c r="C14" s="731">
        <v>6.3845000000000004E-3</v>
      </c>
      <c r="D14" s="731">
        <v>6.3845000000000004E-3</v>
      </c>
      <c r="E14" s="721" t="s">
        <v>83</v>
      </c>
    </row>
    <row r="15" spans="1:5" ht="17.25" customHeight="1" x14ac:dyDescent="0.35">
      <c r="A15" s="736" t="s">
        <v>401</v>
      </c>
      <c r="B15" s="737">
        <v>19.7311900414579</v>
      </c>
      <c r="C15" s="737" t="s">
        <v>83</v>
      </c>
      <c r="D15" s="737">
        <v>19.7311900414579</v>
      </c>
      <c r="E15" s="720" t="s">
        <v>83</v>
      </c>
    </row>
    <row r="16" spans="1:5" ht="17.25" customHeight="1" x14ac:dyDescent="0.35">
      <c r="A16" s="171" t="s">
        <v>452</v>
      </c>
      <c r="B16" s="731">
        <v>137.82388871837082</v>
      </c>
      <c r="C16" s="731">
        <v>6.3845000000000004E-3</v>
      </c>
      <c r="D16" s="731">
        <v>137.83027321837082</v>
      </c>
      <c r="E16" s="720" t="s">
        <v>83</v>
      </c>
    </row>
    <row r="17" spans="1:5" ht="17.25" customHeight="1" x14ac:dyDescent="0.35">
      <c r="B17" s="738" t="s">
        <v>83</v>
      </c>
      <c r="C17" s="738" t="s">
        <v>83</v>
      </c>
      <c r="D17" s="738" t="s">
        <v>83</v>
      </c>
      <c r="E17" s="720" t="s">
        <v>83</v>
      </c>
    </row>
    <row r="18" spans="1:5" ht="17.25" customHeight="1" x14ac:dyDescent="0.35">
      <c r="A18" s="730" t="s">
        <v>453</v>
      </c>
      <c r="B18" s="739" t="s">
        <v>83</v>
      </c>
      <c r="C18" s="738" t="s">
        <v>83</v>
      </c>
      <c r="D18" s="740" t="s">
        <v>83</v>
      </c>
      <c r="E18" s="741" t="s">
        <v>83</v>
      </c>
    </row>
    <row r="19" spans="1:5" ht="17.25" customHeight="1" x14ac:dyDescent="0.35">
      <c r="A19" s="735" t="s">
        <v>454</v>
      </c>
      <c r="B19" s="731">
        <v>99.556411060000201</v>
      </c>
      <c r="C19" s="742" t="s">
        <v>83</v>
      </c>
      <c r="D19" s="731">
        <v>99.556411060000201</v>
      </c>
      <c r="E19" s="733">
        <v>2</v>
      </c>
    </row>
    <row r="20" spans="1:5" ht="17.25" customHeight="1" x14ac:dyDescent="0.35">
      <c r="A20" s="735" t="s">
        <v>455</v>
      </c>
      <c r="B20" s="731">
        <v>60.282248266519801</v>
      </c>
      <c r="C20" s="742" t="s">
        <v>83</v>
      </c>
      <c r="D20" s="731">
        <v>60.282248266519801</v>
      </c>
      <c r="E20" s="733" t="s">
        <v>83</v>
      </c>
    </row>
    <row r="21" spans="1:5" s="656" customFormat="1" ht="17.25" customHeight="1" x14ac:dyDescent="0.35">
      <c r="A21" s="171"/>
      <c r="B21" s="731" t="s">
        <v>83</v>
      </c>
      <c r="C21" s="731" t="s">
        <v>83</v>
      </c>
      <c r="D21" s="731" t="s">
        <v>83</v>
      </c>
      <c r="E21" s="720" t="s">
        <v>83</v>
      </c>
    </row>
    <row r="22" spans="1:5" ht="17.25" customHeight="1" x14ac:dyDescent="0.35">
      <c r="A22" s="734" t="s">
        <v>456</v>
      </c>
      <c r="B22" s="731" t="s">
        <v>83</v>
      </c>
      <c r="C22" s="731" t="s">
        <v>83</v>
      </c>
      <c r="D22" s="731" t="s">
        <v>83</v>
      </c>
      <c r="E22" s="720" t="s">
        <v>83</v>
      </c>
    </row>
    <row r="23" spans="1:5" ht="17.25" customHeight="1" x14ac:dyDescent="0.35">
      <c r="A23" s="735" t="s">
        <v>454</v>
      </c>
      <c r="B23" s="731">
        <v>0</v>
      </c>
      <c r="C23" s="742" t="s">
        <v>83</v>
      </c>
      <c r="D23" s="731">
        <v>0</v>
      </c>
      <c r="E23" s="720" t="s">
        <v>83</v>
      </c>
    </row>
    <row r="24" spans="1:5" ht="17.25" customHeight="1" x14ac:dyDescent="0.35">
      <c r="A24" s="735" t="s">
        <v>455</v>
      </c>
      <c r="B24" s="731">
        <v>15.319004721468</v>
      </c>
      <c r="C24" s="742" t="s">
        <v>83</v>
      </c>
      <c r="D24" s="731">
        <v>15.319004721468</v>
      </c>
      <c r="E24" s="720" t="s">
        <v>83</v>
      </c>
    </row>
    <row r="25" spans="1:5" ht="17.25" customHeight="1" x14ac:dyDescent="0.35">
      <c r="A25" s="735" t="s">
        <v>457</v>
      </c>
      <c r="B25" s="731">
        <v>74.97769787190029</v>
      </c>
      <c r="C25" s="731" t="s">
        <v>83</v>
      </c>
      <c r="D25" s="731">
        <v>74.97769787190029</v>
      </c>
      <c r="E25" s="720" t="s">
        <v>83</v>
      </c>
    </row>
    <row r="26" spans="1:5" ht="17.25" customHeight="1" x14ac:dyDescent="0.35">
      <c r="A26" s="743" t="s">
        <v>458</v>
      </c>
      <c r="B26" s="737" t="s">
        <v>83</v>
      </c>
      <c r="C26" s="737">
        <v>1.0495365400000001</v>
      </c>
      <c r="D26" s="737">
        <v>1.0495365400000001</v>
      </c>
      <c r="E26" s="721">
        <v>2</v>
      </c>
    </row>
    <row r="27" spans="1:5" ht="17.25" customHeight="1" x14ac:dyDescent="0.35">
      <c r="A27" s="720" t="s">
        <v>459</v>
      </c>
      <c r="B27" s="731">
        <v>250.13536191988828</v>
      </c>
      <c r="C27" s="731">
        <v>1.0495365400000001</v>
      </c>
      <c r="D27" s="731">
        <v>251.18489845988827</v>
      </c>
      <c r="E27" s="720" t="s">
        <v>83</v>
      </c>
    </row>
    <row r="28" spans="1:5" ht="19" customHeight="1" x14ac:dyDescent="0.35">
      <c r="B28" s="729"/>
      <c r="C28" s="729"/>
      <c r="D28" s="729"/>
      <c r="E28" s="729"/>
    </row>
    <row r="29" spans="1:5" ht="19" customHeight="1" x14ac:dyDescent="0.35">
      <c r="A29" s="744" t="s">
        <v>460</v>
      </c>
      <c r="B29" s="720"/>
      <c r="C29" s="720"/>
      <c r="D29" s="720"/>
      <c r="E29" s="720"/>
    </row>
    <row r="30" spans="1:5" ht="19" customHeight="1" x14ac:dyDescent="0.35">
      <c r="A30" s="745"/>
      <c r="B30" s="720"/>
      <c r="C30" s="720"/>
      <c r="D30" s="720"/>
      <c r="E30" s="720"/>
    </row>
    <row r="31" spans="1:5" ht="63" customHeight="1" x14ac:dyDescent="0.35">
      <c r="A31" s="722" t="s">
        <v>461</v>
      </c>
      <c r="B31" s="723" t="s">
        <v>444</v>
      </c>
      <c r="C31" s="723" t="s">
        <v>445</v>
      </c>
      <c r="D31" s="723" t="s">
        <v>446</v>
      </c>
      <c r="E31" s="724" t="s">
        <v>447</v>
      </c>
    </row>
    <row r="32" spans="1:5" ht="19" customHeight="1" x14ac:dyDescent="0.35">
      <c r="A32" s="725"/>
      <c r="B32" s="726"/>
      <c r="C32" s="726"/>
      <c r="D32" s="727"/>
      <c r="E32" s="728"/>
    </row>
    <row r="33" spans="1:5" ht="19" customHeight="1" x14ac:dyDescent="0.35">
      <c r="A33" s="730" t="s">
        <v>448</v>
      </c>
      <c r="B33" s="726"/>
      <c r="C33" s="726"/>
      <c r="D33" s="732"/>
      <c r="E33" s="720"/>
    </row>
    <row r="34" spans="1:5" ht="17.25" customHeight="1" x14ac:dyDescent="0.35">
      <c r="A34" s="171" t="s">
        <v>449</v>
      </c>
      <c r="B34" s="731">
        <v>1.19010433333332E-2</v>
      </c>
      <c r="C34" s="731" t="s">
        <v>83</v>
      </c>
      <c r="D34" s="731">
        <v>1.19010433333332E-2</v>
      </c>
      <c r="E34" s="733">
        <v>2</v>
      </c>
    </row>
    <row r="35" spans="1:5" ht="17.25" customHeight="1" x14ac:dyDescent="0.35">
      <c r="A35" s="171" t="s">
        <v>295</v>
      </c>
      <c r="B35" s="731">
        <v>1.4953519887235251</v>
      </c>
      <c r="C35" s="731" t="s">
        <v>83</v>
      </c>
      <c r="D35" s="731">
        <v>1.4953519887235251</v>
      </c>
      <c r="E35" s="733" t="s">
        <v>83</v>
      </c>
    </row>
    <row r="36" spans="1:5" ht="17.25" customHeight="1" x14ac:dyDescent="0.35">
      <c r="B36" s="731" t="s">
        <v>83</v>
      </c>
      <c r="C36" s="731" t="s">
        <v>83</v>
      </c>
      <c r="D36" s="731" t="s">
        <v>83</v>
      </c>
      <c r="E36" s="720" t="s">
        <v>83</v>
      </c>
    </row>
    <row r="37" spans="1:5" ht="17.25" customHeight="1" x14ac:dyDescent="0.35">
      <c r="A37" s="734" t="s">
        <v>450</v>
      </c>
      <c r="B37" s="731" t="s">
        <v>83</v>
      </c>
      <c r="C37" s="731" t="s">
        <v>83</v>
      </c>
      <c r="D37" s="731" t="s">
        <v>83</v>
      </c>
      <c r="E37" s="720" t="s">
        <v>83</v>
      </c>
    </row>
    <row r="38" spans="1:5" ht="17.25" customHeight="1" x14ac:dyDescent="0.35">
      <c r="A38" s="735" t="s">
        <v>419</v>
      </c>
      <c r="B38" s="731">
        <v>123.28401773949081</v>
      </c>
      <c r="C38" s="731" t="s">
        <v>83</v>
      </c>
      <c r="D38" s="731">
        <v>123.28401773949081</v>
      </c>
      <c r="E38" s="720" t="s">
        <v>83</v>
      </c>
    </row>
    <row r="39" spans="1:5" ht="17.25" customHeight="1" x14ac:dyDescent="0.35">
      <c r="A39" s="735" t="s">
        <v>449</v>
      </c>
      <c r="B39" s="731">
        <v>0.35446109999999997</v>
      </c>
      <c r="C39" s="731" t="s">
        <v>83</v>
      </c>
      <c r="D39" s="731">
        <v>0.35446109999999997</v>
      </c>
      <c r="E39" s="720" t="s">
        <v>83</v>
      </c>
    </row>
    <row r="40" spans="1:5" ht="17.25" customHeight="1" x14ac:dyDescent="0.35">
      <c r="A40" s="735" t="s">
        <v>451</v>
      </c>
      <c r="B40" s="731" t="s">
        <v>83</v>
      </c>
      <c r="C40" s="731">
        <v>0.14575076000000001</v>
      </c>
      <c r="D40" s="731">
        <v>0.14575076000000001</v>
      </c>
      <c r="E40" s="721" t="s">
        <v>83</v>
      </c>
    </row>
    <row r="41" spans="1:5" ht="17.25" customHeight="1" x14ac:dyDescent="0.35">
      <c r="A41" s="736" t="s">
        <v>401</v>
      </c>
      <c r="B41" s="737">
        <v>30.562582553542402</v>
      </c>
      <c r="C41" s="737" t="s">
        <v>83</v>
      </c>
      <c r="D41" s="737">
        <v>30.562582553542402</v>
      </c>
      <c r="E41" s="720" t="s">
        <v>83</v>
      </c>
    </row>
    <row r="42" spans="1:5" ht="17.25" customHeight="1" x14ac:dyDescent="0.35">
      <c r="A42" s="171" t="s">
        <v>452</v>
      </c>
      <c r="B42" s="731">
        <v>155.70831442509007</v>
      </c>
      <c r="C42" s="731">
        <v>0.14575076000000001</v>
      </c>
      <c r="D42" s="731">
        <v>155.85406518509006</v>
      </c>
      <c r="E42" s="720" t="s">
        <v>83</v>
      </c>
    </row>
    <row r="43" spans="1:5" ht="17.25" customHeight="1" x14ac:dyDescent="0.35">
      <c r="B43" s="738" t="s">
        <v>83</v>
      </c>
      <c r="C43" s="738" t="s">
        <v>83</v>
      </c>
      <c r="D43" s="738" t="s">
        <v>83</v>
      </c>
      <c r="E43" s="720" t="s">
        <v>83</v>
      </c>
    </row>
    <row r="44" spans="1:5" ht="17.25" customHeight="1" x14ac:dyDescent="0.35">
      <c r="A44" s="730" t="s">
        <v>453</v>
      </c>
      <c r="B44" s="739" t="s">
        <v>83</v>
      </c>
      <c r="C44" s="738" t="s">
        <v>83</v>
      </c>
      <c r="D44" s="740" t="s">
        <v>83</v>
      </c>
      <c r="E44" s="741" t="s">
        <v>83</v>
      </c>
    </row>
    <row r="45" spans="1:5" ht="17.25" customHeight="1" x14ac:dyDescent="0.35">
      <c r="A45" s="735" t="s">
        <v>454</v>
      </c>
      <c r="B45" s="731">
        <v>124.42364126000001</v>
      </c>
      <c r="C45" s="742" t="s">
        <v>83</v>
      </c>
      <c r="D45" s="731">
        <v>124.42364126000001</v>
      </c>
      <c r="E45" s="733">
        <v>2</v>
      </c>
    </row>
    <row r="46" spans="1:5" ht="17.25" customHeight="1" x14ac:dyDescent="0.35">
      <c r="A46" s="735" t="s">
        <v>455</v>
      </c>
      <c r="B46" s="731">
        <v>17.18379195</v>
      </c>
      <c r="C46" s="742" t="s">
        <v>83</v>
      </c>
      <c r="D46" s="731">
        <v>17.18379195</v>
      </c>
      <c r="E46" s="733" t="s">
        <v>83</v>
      </c>
    </row>
    <row r="47" spans="1:5" ht="17.25" customHeight="1" x14ac:dyDescent="0.35">
      <c r="B47" s="731" t="s">
        <v>83</v>
      </c>
      <c r="C47" s="731" t="s">
        <v>83</v>
      </c>
      <c r="D47" s="731" t="s">
        <v>83</v>
      </c>
      <c r="E47" s="720" t="s">
        <v>83</v>
      </c>
    </row>
    <row r="48" spans="1:5" ht="17.25" customHeight="1" x14ac:dyDescent="0.35">
      <c r="A48" s="734" t="s">
        <v>456</v>
      </c>
      <c r="B48" s="731" t="s">
        <v>83</v>
      </c>
      <c r="C48" s="731" t="s">
        <v>83</v>
      </c>
      <c r="D48" s="731" t="s">
        <v>83</v>
      </c>
      <c r="E48" s="720" t="s">
        <v>83</v>
      </c>
    </row>
    <row r="49" spans="1:5" ht="17.25" customHeight="1" x14ac:dyDescent="0.35">
      <c r="A49" s="735" t="s">
        <v>454</v>
      </c>
      <c r="B49" s="731">
        <v>2.2070708100000003</v>
      </c>
      <c r="C49" s="742" t="s">
        <v>83</v>
      </c>
      <c r="D49" s="731">
        <v>2.2070708100000003</v>
      </c>
      <c r="E49" s="720" t="s">
        <v>83</v>
      </c>
    </row>
    <row r="50" spans="1:5" ht="17.25" customHeight="1" x14ac:dyDescent="0.35">
      <c r="A50" s="735" t="s">
        <v>455</v>
      </c>
      <c r="B50" s="731">
        <v>2.9618879500000004</v>
      </c>
      <c r="C50" s="742" t="s">
        <v>83</v>
      </c>
      <c r="D50" s="731">
        <v>2.9618879500000004</v>
      </c>
      <c r="E50" s="720" t="s">
        <v>83</v>
      </c>
    </row>
    <row r="51" spans="1:5" ht="17.25" customHeight="1" x14ac:dyDescent="0.35">
      <c r="A51" s="735" t="s">
        <v>457</v>
      </c>
      <c r="B51" s="731">
        <v>80.1624452252411</v>
      </c>
      <c r="C51" s="731" t="s">
        <v>83</v>
      </c>
      <c r="D51" s="731">
        <v>80.1624452252411</v>
      </c>
      <c r="E51" s="720" t="s">
        <v>83</v>
      </c>
    </row>
    <row r="52" spans="1:5" ht="17.25" customHeight="1" x14ac:dyDescent="0.35">
      <c r="A52" s="743" t="s">
        <v>458</v>
      </c>
      <c r="B52" s="737" t="s">
        <v>83</v>
      </c>
      <c r="C52" s="737">
        <v>0.226577</v>
      </c>
      <c r="D52" s="737">
        <v>0.226577</v>
      </c>
      <c r="E52" s="721">
        <v>2</v>
      </c>
    </row>
    <row r="53" spans="1:5" ht="17.25" customHeight="1" x14ac:dyDescent="0.35">
      <c r="A53" s="720" t="s">
        <v>459</v>
      </c>
      <c r="B53" s="731">
        <v>226.93883719524112</v>
      </c>
      <c r="C53" s="731">
        <v>0.226577</v>
      </c>
      <c r="D53" s="731">
        <v>227.16541419524111</v>
      </c>
      <c r="E53" s="720" t="s">
        <v>83</v>
      </c>
    </row>
    <row r="54" spans="1:5" x14ac:dyDescent="0.35">
      <c r="A54" s="656"/>
      <c r="B54" s="726"/>
      <c r="C54" s="726"/>
      <c r="D54" s="726"/>
      <c r="E54" s="720"/>
    </row>
    <row r="55" spans="1:5" x14ac:dyDescent="0.35">
      <c r="A55" s="744" t="s">
        <v>460</v>
      </c>
      <c r="B55" s="720"/>
      <c r="C55" s="720"/>
      <c r="D55" s="720"/>
      <c r="E55" s="720"/>
    </row>
  </sheetData>
  <pageMargins left="0.75" right="0.28000000000000003" top="1" bottom="1" header="0.4921259845" footer="0.4921259845"/>
  <pageSetup paperSize="9" scale="7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8BE20"/>
    <pageSetUpPr fitToPage="1"/>
  </sheetPr>
  <dimension ref="A1:R55"/>
  <sheetViews>
    <sheetView zoomScaleNormal="100" workbookViewId="0">
      <selection activeCell="A21" sqref="A21"/>
    </sheetView>
  </sheetViews>
  <sheetFormatPr defaultColWidth="9.1796875" defaultRowHeight="13" outlineLevelCol="1" x14ac:dyDescent="0.3"/>
  <cols>
    <col min="1" max="1" width="40" style="145" customWidth="1"/>
    <col min="2" max="3" width="11.54296875" style="145" customWidth="1" outlineLevel="1"/>
    <col min="4" max="6" width="11.54296875" style="145" customWidth="1"/>
    <col min="7" max="7" width="14.453125" style="145" customWidth="1"/>
    <col min="8" max="8" width="72.453125" style="142" customWidth="1"/>
    <col min="9" max="9" width="16.54296875" style="142" bestFit="1" customWidth="1"/>
    <col min="10" max="10" width="49.54296875" style="142" customWidth="1"/>
    <col min="11" max="12" width="10.81640625" style="142" bestFit="1" customWidth="1"/>
    <col min="13" max="14" width="9.1796875" style="142"/>
    <col min="15" max="17" width="9.1796875" style="145"/>
    <col min="18" max="18" width="8.81640625" style="142" customWidth="1"/>
    <col min="19" max="16384" width="9.1796875" style="145"/>
  </cols>
  <sheetData>
    <row r="1" spans="1:15" x14ac:dyDescent="0.3">
      <c r="A1" s="133" t="s">
        <v>61</v>
      </c>
      <c r="B1" s="126"/>
      <c r="C1" s="126"/>
      <c r="D1" s="126"/>
      <c r="E1" s="126"/>
      <c r="F1" s="126"/>
    </row>
    <row r="2" spans="1:15" x14ac:dyDescent="0.3">
      <c r="A2" s="49"/>
      <c r="B2" s="49"/>
      <c r="C2" s="49"/>
    </row>
    <row r="3" spans="1:15" ht="18" x14ac:dyDescent="0.4">
      <c r="A3" s="172" t="s">
        <v>85</v>
      </c>
      <c r="B3" s="173"/>
      <c r="C3" s="174"/>
      <c r="D3" s="173"/>
      <c r="E3" s="173"/>
      <c r="F3" s="175"/>
      <c r="G3" s="334"/>
      <c r="H3" s="216"/>
    </row>
    <row r="4" spans="1:15" x14ac:dyDescent="0.3">
      <c r="A4" s="217" t="s">
        <v>137</v>
      </c>
      <c r="B4" s="218" t="e">
        <f>+#REF!</f>
        <v>#REF!</v>
      </c>
      <c r="C4" s="218" t="e">
        <f>+#REF!</f>
        <v>#REF!</v>
      </c>
      <c r="D4" s="219" t="e">
        <f>+#REF!</f>
        <v>#REF!</v>
      </c>
      <c r="E4" s="219" t="e">
        <f>+#REF!</f>
        <v>#REF!</v>
      </c>
      <c r="F4" s="220" t="e">
        <f>+#REF!</f>
        <v>#REF!</v>
      </c>
      <c r="G4" s="334"/>
      <c r="H4" s="221" t="s">
        <v>149</v>
      </c>
      <c r="J4" s="329"/>
      <c r="K4" s="294" t="s">
        <v>151</v>
      </c>
      <c r="L4" s="287"/>
      <c r="M4" s="287"/>
      <c r="N4" s="287"/>
      <c r="O4" s="295"/>
    </row>
    <row r="5" spans="1:15" ht="18" x14ac:dyDescent="0.4">
      <c r="A5" s="330"/>
      <c r="B5" s="331"/>
      <c r="C5" s="331"/>
      <c r="D5" s="332"/>
      <c r="E5" s="332"/>
      <c r="F5" s="333"/>
      <c r="G5" s="334"/>
      <c r="H5" s="222"/>
      <c r="K5" s="296"/>
      <c r="L5" s="213"/>
      <c r="M5" s="213"/>
      <c r="N5" s="213"/>
      <c r="O5" s="186"/>
    </row>
    <row r="6" spans="1:15" s="123" customFormat="1" x14ac:dyDescent="0.3">
      <c r="A6" s="335" t="s">
        <v>1</v>
      </c>
      <c r="B6" s="336" t="e">
        <f>#REF!/1000000</f>
        <v>#REF!</v>
      </c>
      <c r="C6" s="337" t="e">
        <f>#REF!/1000000</f>
        <v>#REF!</v>
      </c>
      <c r="D6" s="336" t="e">
        <f>#REF!/1000000</f>
        <v>#REF!</v>
      </c>
      <c r="E6" s="337" t="e">
        <f>#REF!/1000000</f>
        <v>#REF!</v>
      </c>
      <c r="F6" s="338" t="e">
        <f>#REF!/1000000</f>
        <v>#REF!</v>
      </c>
      <c r="G6" s="334"/>
      <c r="H6" s="306"/>
      <c r="I6" s="142"/>
      <c r="J6" s="142"/>
      <c r="K6" s="297" t="e">
        <f>+B6-'CONSOLIDATED INCOME STATEMENT '!#REF!</f>
        <v>#REF!</v>
      </c>
      <c r="L6" s="298" t="e">
        <f>+C6-'CONSOLIDATED INCOME STATEMENT '!#REF!</f>
        <v>#REF!</v>
      </c>
      <c r="M6" s="298" t="e">
        <f>+D6-'CONSOLIDATED INCOME STATEMENT '!#REF!</f>
        <v>#REF!</v>
      </c>
      <c r="N6" s="298" t="e">
        <f>+E6-'CONSOLIDATED INCOME STATEMENT '!#REF!</f>
        <v>#REF!</v>
      </c>
      <c r="O6" s="299" t="e">
        <f>+F6-'CONSOLIDATED INCOME STATEMENT '!#REF!</f>
        <v>#REF!</v>
      </c>
    </row>
    <row r="7" spans="1:15" s="123" customFormat="1" x14ac:dyDescent="0.3">
      <c r="A7" s="330"/>
      <c r="B7" s="336"/>
      <c r="C7" s="337"/>
      <c r="D7" s="336"/>
      <c r="E7" s="337"/>
      <c r="F7" s="338"/>
      <c r="G7" s="334"/>
      <c r="H7" s="223"/>
      <c r="I7" s="142"/>
      <c r="J7" s="142"/>
      <c r="K7" s="296"/>
      <c r="L7" s="213"/>
      <c r="M7" s="213"/>
      <c r="N7" s="213"/>
      <c r="O7" s="225"/>
    </row>
    <row r="8" spans="1:15" s="123" customFormat="1" x14ac:dyDescent="0.3">
      <c r="A8" s="339" t="s">
        <v>2</v>
      </c>
      <c r="B8" s="340" t="e">
        <f>(#REF!)/1000000</f>
        <v>#REF!</v>
      </c>
      <c r="C8" s="341" t="e">
        <f>(#REF!+#REF!)/1000000</f>
        <v>#REF!</v>
      </c>
      <c r="D8" s="340" t="e">
        <f>(#REF!)/1000000</f>
        <v>#REF!</v>
      </c>
      <c r="E8" s="341" t="e">
        <f>(#REF!+#REF!)/1000000</f>
        <v>#REF!</v>
      </c>
      <c r="F8" s="342" t="e">
        <f>(#REF!+#REF!)/1000000</f>
        <v>#REF!</v>
      </c>
      <c r="G8" s="334"/>
      <c r="H8" s="941"/>
      <c r="I8" s="142"/>
      <c r="J8" s="169" t="s">
        <v>147</v>
      </c>
      <c r="K8" s="297" t="e">
        <f>+B8-'CONSOLIDATED INCOME STATEMENT '!#REF!</f>
        <v>#REF!</v>
      </c>
      <c r="L8" s="298" t="e">
        <f>+C8-'CONSOLIDATED INCOME STATEMENT '!#REF!</f>
        <v>#REF!</v>
      </c>
      <c r="M8" s="298" t="e">
        <f>+D8-'CONSOLIDATED INCOME STATEMENT '!#REF!</f>
        <v>#REF!</v>
      </c>
      <c r="N8" s="298" t="e">
        <f>+E8-'CONSOLIDATED INCOME STATEMENT '!#REF!</f>
        <v>#REF!</v>
      </c>
      <c r="O8" s="299" t="e">
        <f>+F8-'CONSOLIDATED INCOME STATEMENT '!#REF!</f>
        <v>#REF!</v>
      </c>
    </row>
    <row r="9" spans="1:15" s="123" customFormat="1" x14ac:dyDescent="0.3">
      <c r="A9" s="339" t="s">
        <v>140</v>
      </c>
      <c r="B9" s="340" t="e">
        <f>+#REF!/1000000</f>
        <v>#REF!</v>
      </c>
      <c r="C9" s="341" t="e">
        <f>+#REF!/1000000</f>
        <v>#REF!</v>
      </c>
      <c r="D9" s="340" t="e">
        <f>+#REF!/1000000</f>
        <v>#REF!</v>
      </c>
      <c r="E9" s="341" t="e">
        <f>+#REF!/1000000</f>
        <v>#REF!</v>
      </c>
      <c r="F9" s="342" t="e">
        <f>+#REF!/1000000</f>
        <v>#REF!</v>
      </c>
      <c r="G9" s="334"/>
      <c r="H9" s="941"/>
      <c r="I9" s="142"/>
      <c r="J9" s="142"/>
      <c r="K9" s="297" t="e">
        <f>+B9-'CONSOLIDATED INCOME STATEMENT '!#REF!</f>
        <v>#REF!</v>
      </c>
      <c r="L9" s="298" t="e">
        <f>+C9-'CONSOLIDATED INCOME STATEMENT '!#REF!</f>
        <v>#REF!</v>
      </c>
      <c r="M9" s="298" t="e">
        <f>+D9-'CONSOLIDATED INCOME STATEMENT '!#REF!</f>
        <v>#REF!</v>
      </c>
      <c r="N9" s="298" t="e">
        <f>+E9-'CONSOLIDATED INCOME STATEMENT '!#REF!</f>
        <v>#REF!</v>
      </c>
      <c r="O9" s="299" t="e">
        <f>+F9-'CONSOLIDATED INCOME STATEMENT '!#REF!</f>
        <v>#REF!</v>
      </c>
    </row>
    <row r="10" spans="1:15" s="123" customFormat="1" x14ac:dyDescent="0.3">
      <c r="A10" s="339"/>
      <c r="B10" s="340"/>
      <c r="C10" s="341"/>
      <c r="D10" s="340"/>
      <c r="E10" s="341"/>
      <c r="F10" s="342"/>
      <c r="G10" s="334"/>
      <c r="H10" s="223"/>
      <c r="I10" s="142"/>
      <c r="J10" s="142"/>
      <c r="K10" s="296"/>
      <c r="L10" s="213"/>
      <c r="M10" s="213"/>
      <c r="N10" s="213"/>
      <c r="O10" s="225"/>
    </row>
    <row r="11" spans="1:15" s="123" customFormat="1" x14ac:dyDescent="0.3">
      <c r="A11" s="339" t="s">
        <v>141</v>
      </c>
      <c r="B11" s="340" t="e">
        <f>+#REF!/1000000</f>
        <v>#REF!</v>
      </c>
      <c r="C11" s="341" t="e">
        <f>+#REF!/1000000</f>
        <v>#REF!</v>
      </c>
      <c r="D11" s="340" t="e">
        <f>+#REF!/1000000</f>
        <v>#REF!</v>
      </c>
      <c r="E11" s="341" t="e">
        <f>+#REF!/1000000</f>
        <v>#REF!</v>
      </c>
      <c r="F11" s="342" t="e">
        <f>+#REF!/1000000</f>
        <v>#REF!</v>
      </c>
      <c r="G11" s="334"/>
      <c r="H11" s="223"/>
      <c r="I11" s="142"/>
      <c r="J11" s="142"/>
      <c r="K11" s="297" t="e">
        <f>+B11-'CONSOLIDATED INCOME STATEMENT '!#REF!</f>
        <v>#REF!</v>
      </c>
      <c r="L11" s="298" t="e">
        <f>+C11-'CONSOLIDATED INCOME STATEMENT '!#REF!</f>
        <v>#REF!</v>
      </c>
      <c r="M11" s="298" t="e">
        <f>+D11-'CONSOLIDATED INCOME STATEMENT '!#REF!</f>
        <v>#REF!</v>
      </c>
      <c r="N11" s="298" t="e">
        <f>+E11-'CONSOLIDATED INCOME STATEMENT '!#REF!</f>
        <v>#REF!</v>
      </c>
      <c r="O11" s="299" t="e">
        <f>+F11-'CONSOLIDATED INCOME STATEMENT '!#REF!</f>
        <v>#REF!</v>
      </c>
    </row>
    <row r="12" spans="1:15" s="123" customFormat="1" x14ac:dyDescent="0.3">
      <c r="A12" s="339" t="s">
        <v>142</v>
      </c>
      <c r="B12" s="340" t="e">
        <f>+(#REF!+#REF!)/1000000</f>
        <v>#REF!</v>
      </c>
      <c r="C12" s="341" t="e">
        <f>+(#REF!+#REF!)/1000000</f>
        <v>#REF!</v>
      </c>
      <c r="D12" s="340" t="e">
        <f>+(#REF!+#REF!)/1000000</f>
        <v>#REF!</v>
      </c>
      <c r="E12" s="341" t="e">
        <f>+(#REF!+#REF!)/1000000</f>
        <v>#REF!</v>
      </c>
      <c r="F12" s="342" t="e">
        <f>+(#REF!+#REF!)/1000000</f>
        <v>#REF!</v>
      </c>
      <c r="G12" s="334"/>
      <c r="H12" s="223"/>
      <c r="I12" s="142"/>
      <c r="J12" s="142"/>
      <c r="K12" s="297" t="e">
        <f>+B12-'CONSOLIDATED INCOME STATEMENT '!#REF!</f>
        <v>#REF!</v>
      </c>
      <c r="L12" s="298" t="e">
        <f>+C12-'CONSOLIDATED INCOME STATEMENT '!#REF!</f>
        <v>#REF!</v>
      </c>
      <c r="M12" s="298" t="e">
        <f>+D12-'CONSOLIDATED INCOME STATEMENT '!#REF!</f>
        <v>#REF!</v>
      </c>
      <c r="N12" s="298" t="e">
        <f>+E12-'CONSOLIDATED INCOME STATEMENT '!#REF!</f>
        <v>#REF!</v>
      </c>
      <c r="O12" s="299" t="e">
        <f>+F12-'CONSOLIDATED INCOME STATEMENT '!#REF!</f>
        <v>#REF!</v>
      </c>
    </row>
    <row r="13" spans="1:15" s="123" customFormat="1" x14ac:dyDescent="0.3">
      <c r="A13" s="339" t="s">
        <v>3</v>
      </c>
      <c r="B13" s="340" t="e">
        <f>+(#REF!+#REF!+#REF!)/1000000</f>
        <v>#REF!</v>
      </c>
      <c r="C13" s="341" t="e">
        <f>+(#REF!+#REF!+#REF!)/1000000</f>
        <v>#REF!</v>
      </c>
      <c r="D13" s="340" t="e">
        <f>+(#REF!+#REF!+#REF!)/1000000</f>
        <v>#REF!</v>
      </c>
      <c r="E13" s="341" t="e">
        <f>+(#REF!+#REF!+#REF!)/1000000</f>
        <v>#REF!</v>
      </c>
      <c r="F13" s="342" t="e">
        <f>+(#REF!+#REF!+#REF!)/1000000</f>
        <v>#REF!</v>
      </c>
      <c r="G13" s="334"/>
      <c r="H13" s="223"/>
      <c r="I13" s="142"/>
      <c r="J13" s="142"/>
      <c r="K13" s="297" t="e">
        <f>+B13-'CONSOLIDATED INCOME STATEMENT '!#REF!</f>
        <v>#REF!</v>
      </c>
      <c r="L13" s="298" t="e">
        <f>+C13-'CONSOLIDATED INCOME STATEMENT '!#REF!</f>
        <v>#REF!</v>
      </c>
      <c r="M13" s="298" t="e">
        <f>+D13-'CONSOLIDATED INCOME STATEMENT '!#REF!</f>
        <v>#REF!</v>
      </c>
      <c r="N13" s="298" t="e">
        <f>+E13-'CONSOLIDATED INCOME STATEMENT '!#REF!</f>
        <v>#REF!</v>
      </c>
      <c r="O13" s="299" t="e">
        <f>+F13-'CONSOLIDATED INCOME STATEMENT '!#REF!</f>
        <v>#REF!</v>
      </c>
    </row>
    <row r="14" spans="1:15" s="123" customFormat="1" x14ac:dyDescent="0.3">
      <c r="A14" s="343" t="s">
        <v>71</v>
      </c>
      <c r="B14" s="340" t="e">
        <f>+(#REF!)/1000000</f>
        <v>#REF!</v>
      </c>
      <c r="C14" s="341" t="e">
        <f>+(#REF!)/1000000</f>
        <v>#REF!</v>
      </c>
      <c r="D14" s="340" t="e">
        <f>+(#REF!)/1000000</f>
        <v>#REF!</v>
      </c>
      <c r="E14" s="341" t="e">
        <f>+(#REF!)/1000000</f>
        <v>#REF!</v>
      </c>
      <c r="F14" s="342" t="e">
        <f>+(#REF!)/1000000</f>
        <v>#REF!</v>
      </c>
      <c r="G14" s="334"/>
      <c r="H14" s="223"/>
      <c r="I14" s="142"/>
      <c r="J14" s="142"/>
      <c r="K14" s="297" t="e">
        <f>+B14-'CONSOLIDATED INCOME STATEMENT '!#REF!</f>
        <v>#REF!</v>
      </c>
      <c r="L14" s="298" t="e">
        <f>+C14-'CONSOLIDATED INCOME STATEMENT '!#REF!</f>
        <v>#REF!</v>
      </c>
      <c r="M14" s="298" t="e">
        <f>+D14-'CONSOLIDATED INCOME STATEMENT '!#REF!</f>
        <v>#REF!</v>
      </c>
      <c r="N14" s="298" t="e">
        <f>+E14-'CONSOLIDATED INCOME STATEMENT '!#REF!</f>
        <v>#REF!</v>
      </c>
      <c r="O14" s="299" t="e">
        <f>+F14-'CONSOLIDATED INCOME STATEMENT '!#REF!</f>
        <v>#REF!</v>
      </c>
    </row>
    <row r="15" spans="1:15" s="123" customFormat="1" x14ac:dyDescent="0.3">
      <c r="A15" s="339"/>
      <c r="B15" s="336"/>
      <c r="C15" s="337"/>
      <c r="D15" s="336"/>
      <c r="E15" s="337"/>
      <c r="F15" s="338"/>
      <c r="G15" s="334"/>
      <c r="H15" s="223"/>
      <c r="I15" s="142"/>
      <c r="J15" s="142"/>
      <c r="K15" s="296"/>
      <c r="L15" s="213"/>
      <c r="M15" s="213"/>
      <c r="N15" s="213"/>
      <c r="O15" s="225"/>
    </row>
    <row r="16" spans="1:15" s="123" customFormat="1" x14ac:dyDescent="0.3">
      <c r="A16" s="344" t="s">
        <v>4</v>
      </c>
      <c r="B16" s="340" t="e">
        <f>SUM(B6:B14)</f>
        <v>#REF!</v>
      </c>
      <c r="C16" s="341" t="e">
        <f>SUM(C6:C14)</f>
        <v>#REF!</v>
      </c>
      <c r="D16" s="340" t="e">
        <f>SUM(D6:D14)</f>
        <v>#REF!</v>
      </c>
      <c r="E16" s="341" t="e">
        <f>SUM(E6:E14)</f>
        <v>#REF!</v>
      </c>
      <c r="F16" s="342" t="e">
        <f>SUM(F6:F14)</f>
        <v>#REF!</v>
      </c>
      <c r="G16" s="345"/>
      <c r="H16" s="306"/>
      <c r="I16" s="142"/>
      <c r="J16" s="142"/>
      <c r="K16" s="297" t="e">
        <f>+B16-'CONSOLIDATED INCOME STATEMENT '!#REF!</f>
        <v>#REF!</v>
      </c>
      <c r="L16" s="298" t="e">
        <f>+C16-'CONSOLIDATED INCOME STATEMENT '!#REF!</f>
        <v>#REF!</v>
      </c>
      <c r="M16" s="298" t="e">
        <f>+D16-'CONSOLIDATED INCOME STATEMENT '!#REF!</f>
        <v>#REF!</v>
      </c>
      <c r="N16" s="298" t="e">
        <f>+E16-'CONSOLIDATED INCOME STATEMENT '!#REF!</f>
        <v>#REF!</v>
      </c>
      <c r="O16" s="299" t="e">
        <f>+F16-'CONSOLIDATED INCOME STATEMENT '!#REF!</f>
        <v>#REF!</v>
      </c>
    </row>
    <row r="17" spans="1:17" x14ac:dyDescent="0.3">
      <c r="A17" s="339"/>
      <c r="B17" s="336"/>
      <c r="C17" s="337"/>
      <c r="D17" s="336"/>
      <c r="E17" s="337"/>
      <c r="F17" s="338"/>
      <c r="G17" s="334"/>
      <c r="H17" s="223"/>
      <c r="K17" s="296"/>
      <c r="L17" s="213"/>
      <c r="M17" s="213"/>
      <c r="N17" s="213"/>
      <c r="O17" s="186"/>
      <c r="Q17" s="123"/>
    </row>
    <row r="18" spans="1:17" x14ac:dyDescent="0.3">
      <c r="A18" s="339" t="s">
        <v>72</v>
      </c>
      <c r="B18" s="340" t="e">
        <f>(+#REF!+#REF!)/1000000</f>
        <v>#REF!</v>
      </c>
      <c r="C18" s="341" t="e">
        <f>#REF!/1000000</f>
        <v>#REF!</v>
      </c>
      <c r="D18" s="340" t="e">
        <f>(#REF!+#REF!)/1000000</f>
        <v>#REF!</v>
      </c>
      <c r="E18" s="341" t="e">
        <f>#REF!/1000000</f>
        <v>#REF!</v>
      </c>
      <c r="F18" s="342" t="e">
        <f>#REF!/1000000</f>
        <v>#REF!</v>
      </c>
      <c r="G18" s="334"/>
      <c r="H18" s="306"/>
      <c r="J18" s="169" t="s">
        <v>147</v>
      </c>
      <c r="K18" s="297" t="e">
        <f>+B18-'CONSOLIDATED INCOME STATEMENT '!#REF!</f>
        <v>#REF!</v>
      </c>
      <c r="L18" s="298" t="e">
        <f>+C18-'CONSOLIDATED INCOME STATEMENT '!#REF!</f>
        <v>#REF!</v>
      </c>
      <c r="M18" s="298" t="e">
        <f>+D18-'CONSOLIDATED INCOME STATEMENT '!#REF!</f>
        <v>#REF!</v>
      </c>
      <c r="N18" s="298" t="e">
        <f>+E18-'CONSOLIDATED INCOME STATEMENT '!#REF!</f>
        <v>#REF!</v>
      </c>
      <c r="O18" s="299" t="e">
        <f>+F18-'CONSOLIDATED INCOME STATEMENT '!#REF!</f>
        <v>#REF!</v>
      </c>
      <c r="Q18" s="123"/>
    </row>
    <row r="19" spans="1:17" x14ac:dyDescent="0.3">
      <c r="A19" s="339"/>
      <c r="B19" s="336"/>
      <c r="C19" s="337"/>
      <c r="D19" s="336"/>
      <c r="E19" s="337"/>
      <c r="F19" s="338"/>
      <c r="G19" s="346"/>
      <c r="H19" s="223"/>
      <c r="K19" s="296"/>
      <c r="L19" s="213"/>
      <c r="M19" s="213"/>
      <c r="N19" s="213"/>
      <c r="O19" s="186"/>
      <c r="Q19" s="123"/>
    </row>
    <row r="20" spans="1:17" x14ac:dyDescent="0.3">
      <c r="A20" s="347" t="s">
        <v>5</v>
      </c>
      <c r="B20" s="348" t="e">
        <f>B16+B18</f>
        <v>#REF!</v>
      </c>
      <c r="C20" s="349" t="e">
        <f t="shared" ref="C20:F20" si="0">C16+C18</f>
        <v>#REF!</v>
      </c>
      <c r="D20" s="348" t="e">
        <f t="shared" si="0"/>
        <v>#REF!</v>
      </c>
      <c r="E20" s="349" t="e">
        <f t="shared" si="0"/>
        <v>#REF!</v>
      </c>
      <c r="F20" s="350" t="e">
        <f t="shared" si="0"/>
        <v>#REF!</v>
      </c>
      <c r="G20" s="334"/>
      <c r="H20" s="224"/>
      <c r="K20" s="297" t="e">
        <f>+B20-'CONSOLIDATED INCOME STATEMENT '!#REF!</f>
        <v>#REF!</v>
      </c>
      <c r="L20" s="298" t="e">
        <f>+C20-'CONSOLIDATED INCOME STATEMENT '!#REF!</f>
        <v>#REF!</v>
      </c>
      <c r="M20" s="298" t="e">
        <f>+D20-'CONSOLIDATED INCOME STATEMENT '!#REF!</f>
        <v>#REF!</v>
      </c>
      <c r="N20" s="298" t="e">
        <f>+E20-'CONSOLIDATED INCOME STATEMENT '!#REF!</f>
        <v>#REF!</v>
      </c>
      <c r="O20" s="299" t="e">
        <f>+F20-'CONSOLIDATED INCOME STATEMENT '!#REF!</f>
        <v>#REF!</v>
      </c>
      <c r="Q20" s="123"/>
    </row>
    <row r="21" spans="1:17" x14ac:dyDescent="0.3">
      <c r="A21" s="351"/>
      <c r="B21" s="336"/>
      <c r="C21" s="337"/>
      <c r="D21" s="336"/>
      <c r="E21" s="337"/>
      <c r="F21" s="338"/>
      <c r="G21" s="334"/>
      <c r="H21" s="223"/>
      <c r="K21" s="296"/>
      <c r="L21" s="213"/>
      <c r="M21" s="213"/>
      <c r="N21" s="213"/>
      <c r="O21" s="186"/>
      <c r="Q21" s="123"/>
    </row>
    <row r="22" spans="1:17" x14ac:dyDescent="0.3">
      <c r="A22" s="352" t="s">
        <v>6</v>
      </c>
      <c r="B22" s="353" t="e">
        <f>#REF!/1000000</f>
        <v>#REF!</v>
      </c>
      <c r="C22" s="354" t="e">
        <f>#REF!/1000000</f>
        <v>#REF!</v>
      </c>
      <c r="D22" s="353" t="e">
        <f>#REF!/1000000</f>
        <v>#REF!</v>
      </c>
      <c r="E22" s="354" t="e">
        <f>#REF!/1000000</f>
        <v>#REF!</v>
      </c>
      <c r="F22" s="355" t="e">
        <f>#REF!/1000000</f>
        <v>#REF!</v>
      </c>
      <c r="G22" s="334"/>
      <c r="H22" s="223"/>
      <c r="K22" s="297" t="e">
        <f>+B22-'CONSOLIDATED INCOME STATEMENT '!#REF!</f>
        <v>#REF!</v>
      </c>
      <c r="L22" s="298" t="e">
        <f>+C22-'CONSOLIDATED INCOME STATEMENT '!#REF!</f>
        <v>#REF!</v>
      </c>
      <c r="M22" s="298" t="e">
        <f>+D22-'CONSOLIDATED INCOME STATEMENT '!#REF!</f>
        <v>#REF!</v>
      </c>
      <c r="N22" s="298" t="e">
        <f>+E22-'CONSOLIDATED INCOME STATEMENT '!#REF!</f>
        <v>#REF!</v>
      </c>
      <c r="O22" s="299" t="e">
        <f>+F22-'CONSOLIDATED INCOME STATEMENT '!#REF!</f>
        <v>#REF!</v>
      </c>
      <c r="Q22" s="123"/>
    </row>
    <row r="23" spans="1:17" x14ac:dyDescent="0.3">
      <c r="A23" s="339"/>
      <c r="B23" s="356"/>
      <c r="C23" s="357"/>
      <c r="D23" s="356"/>
      <c r="E23" s="357"/>
      <c r="F23" s="358"/>
      <c r="G23" s="334"/>
      <c r="H23" s="223"/>
      <c r="K23" s="296"/>
      <c r="L23" s="213"/>
      <c r="M23" s="213"/>
      <c r="N23" s="213"/>
      <c r="O23" s="186"/>
      <c r="Q23" s="123"/>
    </row>
    <row r="24" spans="1:17" x14ac:dyDescent="0.3">
      <c r="A24" s="335" t="s">
        <v>7</v>
      </c>
      <c r="B24" s="336" t="e">
        <f>B20+B22</f>
        <v>#REF!</v>
      </c>
      <c r="C24" s="337" t="e">
        <f>C20+C22</f>
        <v>#REF!</v>
      </c>
      <c r="D24" s="336" t="e">
        <f>D20+D22</f>
        <v>#REF!</v>
      </c>
      <c r="E24" s="337" t="e">
        <f>E20+E22</f>
        <v>#REF!</v>
      </c>
      <c r="F24" s="338" t="e">
        <f>F20+F22</f>
        <v>#REF!</v>
      </c>
      <c r="G24" s="334"/>
      <c r="H24" s="223"/>
      <c r="K24" s="297" t="e">
        <f>+B24-'CONSOLIDATED INCOME STATEMENT '!#REF!</f>
        <v>#REF!</v>
      </c>
      <c r="L24" s="298" t="e">
        <f>+C24-'CONSOLIDATED INCOME STATEMENT '!#REF!</f>
        <v>#REF!</v>
      </c>
      <c r="M24" s="298" t="e">
        <f>+D24-'CONSOLIDATED INCOME STATEMENT '!#REF!</f>
        <v>#REF!</v>
      </c>
      <c r="N24" s="298" t="e">
        <f>+E24-'CONSOLIDATED INCOME STATEMENT '!#REF!</f>
        <v>#REF!</v>
      </c>
      <c r="O24" s="299" t="e">
        <f>+F24-'CONSOLIDATED INCOME STATEMENT '!#REF!</f>
        <v>#REF!</v>
      </c>
      <c r="Q24" s="123"/>
    </row>
    <row r="25" spans="1:17" x14ac:dyDescent="0.3">
      <c r="A25" s="339"/>
      <c r="B25" s="356"/>
      <c r="C25" s="357"/>
      <c r="D25" s="359"/>
      <c r="E25" s="360"/>
      <c r="F25" s="361"/>
      <c r="G25" s="334"/>
      <c r="H25" s="223"/>
      <c r="K25" s="296"/>
      <c r="L25" s="213"/>
      <c r="M25" s="213"/>
      <c r="N25" s="213"/>
      <c r="O25" s="186"/>
      <c r="Q25" s="123"/>
    </row>
    <row r="26" spans="1:17" x14ac:dyDescent="0.3">
      <c r="A26" s="344" t="s">
        <v>8</v>
      </c>
      <c r="B26" s="336"/>
      <c r="C26" s="337"/>
      <c r="D26" s="362"/>
      <c r="E26" s="363"/>
      <c r="F26" s="364"/>
      <c r="G26" s="334"/>
      <c r="H26" s="223"/>
      <c r="K26" s="296"/>
      <c r="L26" s="213"/>
      <c r="M26" s="213"/>
      <c r="N26" s="213"/>
      <c r="O26" s="186"/>
      <c r="Q26" s="123"/>
    </row>
    <row r="27" spans="1:17" x14ac:dyDescent="0.3">
      <c r="A27" s="339" t="s">
        <v>9</v>
      </c>
      <c r="B27" s="340" t="e">
        <f>B24+B28</f>
        <v>#REF!</v>
      </c>
      <c r="C27" s="341" t="e">
        <f>C24-C28</f>
        <v>#REF!</v>
      </c>
      <c r="D27" s="340" t="e">
        <f>D24+D28</f>
        <v>#REF!</v>
      </c>
      <c r="E27" s="341" t="e">
        <f>E24+E28</f>
        <v>#REF!</v>
      </c>
      <c r="F27" s="342" t="e">
        <f>F24+F28</f>
        <v>#REF!</v>
      </c>
      <c r="G27" s="334"/>
      <c r="H27" s="223"/>
      <c r="K27" s="297" t="e">
        <f>+B27-'CONSOLIDATED INCOME STATEMENT '!#REF!</f>
        <v>#REF!</v>
      </c>
      <c r="L27" s="298" t="e">
        <f>+C27-'CONSOLIDATED INCOME STATEMENT '!#REF!</f>
        <v>#REF!</v>
      </c>
      <c r="M27" s="298" t="e">
        <f>+D27-'CONSOLIDATED INCOME STATEMENT '!#REF!</f>
        <v>#REF!</v>
      </c>
      <c r="N27" s="298" t="e">
        <f>+E27-'CONSOLIDATED INCOME STATEMENT '!#REF!</f>
        <v>#REF!</v>
      </c>
      <c r="O27" s="299" t="e">
        <f>+F27-'CONSOLIDATED INCOME STATEMENT '!#REF!</f>
        <v>#REF!</v>
      </c>
      <c r="Q27" s="123"/>
    </row>
    <row r="28" spans="1:17" x14ac:dyDescent="0.3">
      <c r="A28" s="330" t="s">
        <v>82</v>
      </c>
      <c r="B28" s="336" t="e">
        <f>#REF!/1000000</f>
        <v>#REF!</v>
      </c>
      <c r="C28" s="337" t="e">
        <f>#REF!/1000000</f>
        <v>#REF!</v>
      </c>
      <c r="D28" s="336" t="e">
        <f>#REF!/1000000</f>
        <v>#REF!</v>
      </c>
      <c r="E28" s="337" t="e">
        <f>#REF!/1000000</f>
        <v>#REF!</v>
      </c>
      <c r="F28" s="338" t="e">
        <f>#REF!/1000000</f>
        <v>#REF!</v>
      </c>
      <c r="G28" s="334"/>
      <c r="H28" s="223"/>
      <c r="K28" s="297" t="e">
        <f>+B28-'CONSOLIDATED INCOME STATEMENT '!#REF!</f>
        <v>#REF!</v>
      </c>
      <c r="L28" s="298" t="e">
        <f>+C28-'CONSOLIDATED INCOME STATEMENT '!#REF!</f>
        <v>#REF!</v>
      </c>
      <c r="M28" s="298" t="e">
        <f>+D28-'CONSOLIDATED INCOME STATEMENT '!#REF!</f>
        <v>#REF!</v>
      </c>
      <c r="N28" s="298" t="e">
        <f>+E28-'CONSOLIDATED INCOME STATEMENT '!#REF!</f>
        <v>#REF!</v>
      </c>
      <c r="O28" s="299" t="e">
        <f>+F28-'CONSOLIDATED INCOME STATEMENT '!#REF!</f>
        <v>#REF!</v>
      </c>
      <c r="Q28" s="123"/>
    </row>
    <row r="29" spans="1:17" x14ac:dyDescent="0.3">
      <c r="A29" s="339"/>
      <c r="B29" s="365"/>
      <c r="C29" s="366"/>
      <c r="D29" s="367"/>
      <c r="E29" s="368"/>
      <c r="F29" s="369"/>
      <c r="G29" s="334"/>
      <c r="H29" s="223"/>
      <c r="K29" s="296"/>
      <c r="L29" s="213"/>
      <c r="M29" s="213"/>
      <c r="N29" s="213"/>
      <c r="O29" s="186"/>
      <c r="Q29" s="123"/>
    </row>
    <row r="30" spans="1:17" ht="26" x14ac:dyDescent="0.3">
      <c r="A30" s="370" t="s">
        <v>10</v>
      </c>
      <c r="B30" s="332"/>
      <c r="C30" s="331"/>
      <c r="D30" s="332"/>
      <c r="E30" s="331"/>
      <c r="F30" s="371"/>
      <c r="G30" s="334"/>
      <c r="H30" s="223"/>
      <c r="K30" s="296"/>
      <c r="L30" s="213"/>
      <c r="M30" s="213"/>
      <c r="N30" s="213"/>
      <c r="O30" s="186"/>
      <c r="Q30" s="123"/>
    </row>
    <row r="31" spans="1:17" x14ac:dyDescent="0.3">
      <c r="A31" s="330" t="s">
        <v>128</v>
      </c>
      <c r="B31" s="372" t="e">
        <f>#REF!</f>
        <v>#REF!</v>
      </c>
      <c r="C31" s="373" t="e">
        <f>#REF!</f>
        <v>#REF!</v>
      </c>
      <c r="D31" s="372" t="e">
        <f>#REF!</f>
        <v>#REF!</v>
      </c>
      <c r="E31" s="373" t="e">
        <f>#REF!</f>
        <v>#REF!</v>
      </c>
      <c r="F31" s="374">
        <v>1.1310683346393753</v>
      </c>
      <c r="G31" s="334"/>
      <c r="H31" s="223"/>
      <c r="K31" s="297" t="e">
        <f>+B31-'CONSOLIDATED INCOME STATEMENT '!#REF!</f>
        <v>#REF!</v>
      </c>
      <c r="L31" s="298" t="e">
        <f>+C31-'CONSOLIDATED INCOME STATEMENT '!#REF!</f>
        <v>#REF!</v>
      </c>
      <c r="M31" s="298" t="e">
        <f>+D31-'CONSOLIDATED INCOME STATEMENT '!#REF!</f>
        <v>#REF!</v>
      </c>
      <c r="N31" s="298" t="e">
        <f>+E31-'CONSOLIDATED INCOME STATEMENT '!#REF!</f>
        <v>#REF!</v>
      </c>
      <c r="O31" s="299" t="e">
        <f>+F31-'CONSOLIDATED INCOME STATEMENT '!#REF!</f>
        <v>#REF!</v>
      </c>
      <c r="Q31" s="123"/>
    </row>
    <row r="32" spans="1:17" x14ac:dyDescent="0.3">
      <c r="A32" s="375" t="s">
        <v>129</v>
      </c>
      <c r="B32" s="376" t="e">
        <f>#REF!</f>
        <v>#REF!</v>
      </c>
      <c r="C32" s="377" t="e">
        <f>#REF!</f>
        <v>#REF!</v>
      </c>
      <c r="D32" s="376" t="e">
        <f>#REF!</f>
        <v>#REF!</v>
      </c>
      <c r="E32" s="377" t="e">
        <f>#REF!</f>
        <v>#REF!</v>
      </c>
      <c r="F32" s="378">
        <v>1.1306301069055329</v>
      </c>
      <c r="G32" s="334"/>
      <c r="H32" s="226"/>
      <c r="K32" s="297" t="e">
        <f>+B32-'CONSOLIDATED INCOME STATEMENT '!#REF!</f>
        <v>#REF!</v>
      </c>
      <c r="L32" s="298" t="e">
        <f>+C32-'CONSOLIDATED INCOME STATEMENT '!#REF!</f>
        <v>#REF!</v>
      </c>
      <c r="M32" s="298" t="e">
        <f>+D32-'CONSOLIDATED INCOME STATEMENT '!#REF!</f>
        <v>#REF!</v>
      </c>
      <c r="N32" s="298" t="e">
        <f>+E32-'CONSOLIDATED INCOME STATEMENT '!#REF!</f>
        <v>#REF!</v>
      </c>
      <c r="O32" s="299" t="e">
        <f>+F32-'CONSOLIDATED INCOME STATEMENT '!#REF!</f>
        <v>#REF!</v>
      </c>
      <c r="Q32" s="123"/>
    </row>
    <row r="33" spans="1:17" x14ac:dyDescent="0.3">
      <c r="B33" s="146"/>
      <c r="H33" s="227"/>
      <c r="K33" s="300"/>
      <c r="L33" s="301"/>
      <c r="M33" s="301"/>
      <c r="N33" s="301"/>
      <c r="O33" s="302"/>
      <c r="Q33" s="123"/>
    </row>
    <row r="34" spans="1:17" x14ac:dyDescent="0.3">
      <c r="H34" s="227"/>
      <c r="Q34" s="123"/>
    </row>
    <row r="35" spans="1:17" ht="15.5" x14ac:dyDescent="0.35">
      <c r="A35" s="172" t="s">
        <v>165</v>
      </c>
      <c r="B35" s="383"/>
      <c r="C35" s="392"/>
      <c r="D35" s="172"/>
      <c r="E35" s="939"/>
      <c r="F35" s="939"/>
      <c r="G35" s="940"/>
      <c r="H35" s="227"/>
      <c r="K35" s="298" t="e">
        <f>+B27-#REF!/1000000</f>
        <v>#REF!</v>
      </c>
      <c r="L35" s="298" t="e">
        <f>+C27-#REF!/1000000</f>
        <v>#REF!</v>
      </c>
      <c r="M35" s="298" t="e">
        <f>+D27-#REF!/1000000</f>
        <v>#REF!</v>
      </c>
      <c r="N35" s="298" t="e">
        <f>+E27-#REF!/1000000</f>
        <v>#REF!</v>
      </c>
      <c r="O35" s="298" t="e">
        <f>+F27-#REF!/1000000</f>
        <v>#REF!</v>
      </c>
    </row>
    <row r="36" spans="1:17" x14ac:dyDescent="0.3">
      <c r="A36" s="217" t="s">
        <v>176</v>
      </c>
      <c r="B36" s="384"/>
      <c r="C36" s="392"/>
      <c r="D36" s="942" t="s">
        <v>149</v>
      </c>
      <c r="E36" s="943"/>
      <c r="F36" s="943"/>
      <c r="G36" s="944"/>
      <c r="H36" s="227"/>
      <c r="K36" s="298"/>
      <c r="L36" s="298"/>
      <c r="M36" s="298"/>
      <c r="N36" s="298"/>
      <c r="O36" s="298"/>
    </row>
    <row r="37" spans="1:17" x14ac:dyDescent="0.3">
      <c r="A37" s="379" t="s">
        <v>159</v>
      </c>
      <c r="B37" s="380">
        <v>45680</v>
      </c>
      <c r="C37" s="334"/>
      <c r="D37" s="945"/>
      <c r="E37" s="946"/>
      <c r="F37" s="946"/>
      <c r="G37" s="947"/>
    </row>
    <row r="38" spans="1:17" x14ac:dyDescent="0.3">
      <c r="A38" s="379" t="s">
        <v>160</v>
      </c>
      <c r="B38" s="380">
        <v>-9501.4399999999987</v>
      </c>
      <c r="C38" s="334"/>
      <c r="D38" s="948" t="s">
        <v>173</v>
      </c>
      <c r="E38" s="949"/>
      <c r="F38" s="949"/>
      <c r="G38" s="950"/>
    </row>
    <row r="39" spans="1:17" x14ac:dyDescent="0.3">
      <c r="A39" s="379" t="s">
        <v>161</v>
      </c>
      <c r="B39" s="380">
        <v>186.7602</v>
      </c>
      <c r="C39" s="334"/>
      <c r="D39" s="951" t="s">
        <v>174</v>
      </c>
      <c r="E39" s="952"/>
      <c r="F39" s="952"/>
      <c r="G39" s="953"/>
    </row>
    <row r="40" spans="1:17" ht="14.25" customHeight="1" x14ac:dyDescent="0.3">
      <c r="A40" s="379" t="s">
        <v>162</v>
      </c>
      <c r="B40" s="380">
        <v>-1239.54929148319</v>
      </c>
      <c r="C40" s="334"/>
      <c r="D40" s="957" t="s">
        <v>175</v>
      </c>
      <c r="E40" s="958"/>
      <c r="F40" s="958"/>
      <c r="G40" s="959"/>
    </row>
    <row r="41" spans="1:17" x14ac:dyDescent="0.3">
      <c r="A41" s="379" t="s">
        <v>163</v>
      </c>
      <c r="B41" s="380">
        <v>-10554.229091483188</v>
      </c>
      <c r="C41" s="334"/>
      <c r="D41" s="957"/>
      <c r="E41" s="958"/>
      <c r="F41" s="958"/>
      <c r="G41" s="959"/>
    </row>
    <row r="42" spans="1:17" x14ac:dyDescent="0.3">
      <c r="A42" s="381" t="s">
        <v>164</v>
      </c>
      <c r="B42" s="382">
        <v>-0.23104704666119064</v>
      </c>
      <c r="C42" s="334"/>
      <c r="D42" s="954"/>
      <c r="E42" s="955"/>
      <c r="F42" s="955"/>
      <c r="G42" s="956"/>
    </row>
    <row r="43" spans="1:17" x14ac:dyDescent="0.3">
      <c r="A43" s="334"/>
      <c r="B43" s="334"/>
      <c r="C43" s="334"/>
      <c r="D43" s="334"/>
      <c r="E43" s="334"/>
      <c r="F43" s="334"/>
      <c r="G43" s="334"/>
    </row>
    <row r="44" spans="1:17" x14ac:dyDescent="0.3">
      <c r="A44" s="334"/>
      <c r="B44" s="334"/>
      <c r="C44" s="334"/>
      <c r="D44" s="334"/>
      <c r="E44" s="334"/>
      <c r="F44" s="334"/>
      <c r="G44" s="334"/>
    </row>
    <row r="45" spans="1:17" ht="15.5" x14ac:dyDescent="0.35">
      <c r="A45" s="172" t="s">
        <v>166</v>
      </c>
      <c r="B45" s="383"/>
      <c r="C45" s="334"/>
      <c r="D45" s="172"/>
      <c r="E45" s="939"/>
      <c r="F45" s="939"/>
      <c r="G45" s="940"/>
    </row>
    <row r="46" spans="1:17" x14ac:dyDescent="0.3">
      <c r="A46" s="217" t="s">
        <v>137</v>
      </c>
      <c r="B46" s="384"/>
      <c r="C46" s="334"/>
      <c r="D46" s="942" t="s">
        <v>149</v>
      </c>
      <c r="E46" s="943"/>
      <c r="F46" s="943"/>
      <c r="G46" s="944"/>
    </row>
    <row r="47" spans="1:17" x14ac:dyDescent="0.3">
      <c r="A47" s="379" t="s">
        <v>5</v>
      </c>
      <c r="B47" s="385" t="e">
        <f>#REF!/1000000</f>
        <v>#REF!</v>
      </c>
      <c r="C47" s="334"/>
      <c r="D47" s="945"/>
      <c r="E47" s="946"/>
      <c r="F47" s="946"/>
      <c r="G47" s="947"/>
    </row>
    <row r="48" spans="1:17" x14ac:dyDescent="0.3">
      <c r="A48" s="379"/>
      <c r="B48" s="385"/>
      <c r="C48" s="334"/>
      <c r="D48" s="948"/>
      <c r="E48" s="949"/>
      <c r="F48" s="949"/>
      <c r="G48" s="950"/>
    </row>
    <row r="49" spans="1:7" x14ac:dyDescent="0.3">
      <c r="A49" s="379" t="s">
        <v>167</v>
      </c>
      <c r="B49" s="385">
        <v>-7.5327029999999997</v>
      </c>
      <c r="C49" s="334"/>
      <c r="D49" s="951" t="s">
        <v>177</v>
      </c>
      <c r="E49" s="952"/>
      <c r="F49" s="952"/>
      <c r="G49" s="953"/>
    </row>
    <row r="50" spans="1:7" x14ac:dyDescent="0.3">
      <c r="A50" s="379" t="s">
        <v>168</v>
      </c>
      <c r="B50" s="385">
        <v>-1.2631E-2</v>
      </c>
      <c r="C50" s="334"/>
      <c r="D50" s="386"/>
      <c r="E50" s="387"/>
      <c r="F50" s="387"/>
      <c r="G50" s="388"/>
    </row>
    <row r="51" spans="1:7" x14ac:dyDescent="0.3">
      <c r="A51" s="379" t="s">
        <v>169</v>
      </c>
      <c r="B51" s="385">
        <v>1.160094</v>
      </c>
      <c r="C51" s="334"/>
      <c r="D51" s="957" t="s">
        <v>169</v>
      </c>
      <c r="E51" s="958"/>
      <c r="F51" s="958"/>
      <c r="G51" s="959"/>
    </row>
    <row r="52" spans="1:7" x14ac:dyDescent="0.3">
      <c r="A52" s="379" t="s">
        <v>170</v>
      </c>
      <c r="B52" s="385">
        <v>-1.1537379999999999</v>
      </c>
      <c r="C52" s="334"/>
      <c r="D52" s="957" t="s">
        <v>169</v>
      </c>
      <c r="E52" s="958"/>
      <c r="F52" s="958"/>
      <c r="G52" s="959"/>
    </row>
    <row r="53" spans="1:7" x14ac:dyDescent="0.3">
      <c r="A53" s="379" t="s">
        <v>171</v>
      </c>
      <c r="B53" s="385">
        <v>8.9999999999999993E-3</v>
      </c>
      <c r="C53" s="334"/>
      <c r="D53" s="957" t="s">
        <v>171</v>
      </c>
      <c r="E53" s="958"/>
      <c r="F53" s="958"/>
      <c r="G53" s="959"/>
    </row>
    <row r="54" spans="1:7" x14ac:dyDescent="0.3">
      <c r="A54" s="379" t="s">
        <v>172</v>
      </c>
      <c r="B54" s="385">
        <f>SUM(B49:B53)</f>
        <v>-7.5299779999999989</v>
      </c>
      <c r="C54" s="334"/>
      <c r="D54" s="389"/>
      <c r="E54" s="390"/>
      <c r="F54" s="390"/>
      <c r="G54" s="391"/>
    </row>
    <row r="55" spans="1:7" x14ac:dyDescent="0.3">
      <c r="A55" s="381" t="s">
        <v>164</v>
      </c>
      <c r="B55" s="382" t="e">
        <f>B54/B47</f>
        <v>#REF!</v>
      </c>
      <c r="C55" s="334"/>
      <c r="D55" s="954"/>
      <c r="E55" s="955"/>
      <c r="F55" s="955"/>
      <c r="G55" s="956"/>
    </row>
  </sheetData>
  <mergeCells count="17">
    <mergeCell ref="D47:G47"/>
    <mergeCell ref="D48:G48"/>
    <mergeCell ref="D49:G49"/>
    <mergeCell ref="D55:G55"/>
    <mergeCell ref="D51:G51"/>
    <mergeCell ref="D52:G52"/>
    <mergeCell ref="D53:G53"/>
    <mergeCell ref="E45:G45"/>
    <mergeCell ref="H8:H9"/>
    <mergeCell ref="D36:G36"/>
    <mergeCell ref="D46:G46"/>
    <mergeCell ref="E35:G35"/>
    <mergeCell ref="D37:G37"/>
    <mergeCell ref="D38:G38"/>
    <mergeCell ref="D39:G39"/>
    <mergeCell ref="D42:G42"/>
    <mergeCell ref="D40:G41"/>
  </mergeCells>
  <pageMargins left="0.99" right="0.27" top="0.98425196850393704" bottom="0" header="0.79" footer="0.4921259845"/>
  <pageSetup paperSize="9" fitToHeight="7" orientation="portrait" horizontalDpi="1200" verticalDpi="12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ul13">
    <pageSetUpPr fitToPage="1"/>
  </sheetPr>
  <dimension ref="A3:D44"/>
  <sheetViews>
    <sheetView zoomScaleNormal="100" zoomScaleSheetLayoutView="100" workbookViewId="0">
      <selection activeCell="C17" sqref="C17"/>
    </sheetView>
  </sheetViews>
  <sheetFormatPr defaultColWidth="9.1796875" defaultRowHeight="12.5" x14ac:dyDescent="0.25"/>
  <cols>
    <col min="1" max="1" width="49.7265625" style="81" customWidth="1"/>
    <col min="2" max="4" width="11.54296875" style="81" customWidth="1"/>
    <col min="5" max="16384" width="9.1796875" style="81"/>
  </cols>
  <sheetData>
    <row r="3" spans="1:4" ht="13" x14ac:dyDescent="0.3">
      <c r="A3" s="82" t="s">
        <v>462</v>
      </c>
      <c r="B3" s="159"/>
      <c r="C3" s="473"/>
      <c r="D3" s="99"/>
    </row>
    <row r="4" spans="1:4" ht="13" x14ac:dyDescent="0.3">
      <c r="A4" s="82"/>
      <c r="B4" s="310"/>
      <c r="C4" s="676"/>
      <c r="D4" s="530"/>
    </row>
    <row r="5" spans="1:4" ht="13" x14ac:dyDescent="0.3">
      <c r="A5" s="83" t="s">
        <v>121</v>
      </c>
      <c r="B5" s="168" t="s">
        <v>492</v>
      </c>
      <c r="C5" s="168" t="s">
        <v>493</v>
      </c>
      <c r="D5" s="168" t="s">
        <v>192</v>
      </c>
    </row>
    <row r="6" spans="1:4" ht="13" x14ac:dyDescent="0.3">
      <c r="B6" s="159" t="s">
        <v>83</v>
      </c>
      <c r="C6" s="80" t="s">
        <v>83</v>
      </c>
      <c r="D6" s="473" t="s">
        <v>83</v>
      </c>
    </row>
    <row r="7" spans="1:4" ht="19" customHeight="1" x14ac:dyDescent="0.3">
      <c r="A7" s="84" t="s">
        <v>463</v>
      </c>
      <c r="B7" s="311" t="s">
        <v>83</v>
      </c>
      <c r="C7" s="80" t="s">
        <v>83</v>
      </c>
      <c r="D7" s="311" t="s">
        <v>83</v>
      </c>
    </row>
    <row r="8" spans="1:4" ht="19" customHeight="1" x14ac:dyDescent="0.3">
      <c r="A8" s="85" t="s">
        <v>464</v>
      </c>
      <c r="B8" s="585">
        <v>0.147871</v>
      </c>
      <c r="C8" s="576">
        <v>0.147871</v>
      </c>
      <c r="D8" s="576">
        <v>0.147871</v>
      </c>
    </row>
    <row r="9" spans="1:4" ht="19" customHeight="1" x14ac:dyDescent="0.3">
      <c r="A9" s="86" t="s">
        <v>465</v>
      </c>
      <c r="B9" s="585">
        <v>5.1745430000000002E-2</v>
      </c>
      <c r="C9" s="576">
        <v>0.11956530999999999</v>
      </c>
      <c r="D9" s="576">
        <v>0.11773517</v>
      </c>
    </row>
    <row r="10" spans="1:4" ht="19" customHeight="1" x14ac:dyDescent="0.3">
      <c r="A10" s="81" t="s">
        <v>466</v>
      </c>
      <c r="B10" s="585">
        <v>12.70054159</v>
      </c>
      <c r="C10" s="576">
        <v>10.693061589999999</v>
      </c>
      <c r="D10" s="576">
        <v>10.23120159</v>
      </c>
    </row>
    <row r="11" spans="1:4" ht="19" customHeight="1" x14ac:dyDescent="0.3">
      <c r="B11" s="159" t="s">
        <v>83</v>
      </c>
      <c r="C11" s="473" t="s">
        <v>83</v>
      </c>
      <c r="D11" s="473" t="s">
        <v>83</v>
      </c>
    </row>
    <row r="12" spans="1:4" ht="13" x14ac:dyDescent="0.3">
      <c r="A12" s="81" t="s">
        <v>467</v>
      </c>
      <c r="B12" s="159" t="s">
        <v>83</v>
      </c>
      <c r="C12" s="473" t="s">
        <v>83</v>
      </c>
      <c r="D12" s="473" t="s">
        <v>83</v>
      </c>
    </row>
    <row r="13" spans="1:4" ht="13" x14ac:dyDescent="0.3">
      <c r="B13" s="159" t="s">
        <v>83</v>
      </c>
      <c r="C13" s="473" t="s">
        <v>83</v>
      </c>
      <c r="D13" s="473" t="s">
        <v>83</v>
      </c>
    </row>
    <row r="14" spans="1:4" ht="13" x14ac:dyDescent="0.3">
      <c r="B14" s="159" t="s">
        <v>83</v>
      </c>
      <c r="C14" s="473" t="s">
        <v>83</v>
      </c>
      <c r="D14" s="473" t="s">
        <v>83</v>
      </c>
    </row>
    <row r="15" spans="1:4" ht="13" x14ac:dyDescent="0.3">
      <c r="A15" s="82" t="s">
        <v>468</v>
      </c>
      <c r="B15" s="159" t="s">
        <v>83</v>
      </c>
      <c r="C15" s="473" t="s">
        <v>83</v>
      </c>
      <c r="D15" s="159" t="s">
        <v>83</v>
      </c>
    </row>
    <row r="16" spans="1:4" ht="13" x14ac:dyDescent="0.3">
      <c r="A16" s="82"/>
      <c r="B16" s="159" t="s">
        <v>83</v>
      </c>
      <c r="C16" s="473" t="s">
        <v>83</v>
      </c>
      <c r="D16" s="159" t="s">
        <v>83</v>
      </c>
    </row>
    <row r="17" spans="1:4" ht="20.149999999999999" customHeight="1" x14ac:dyDescent="0.3">
      <c r="A17" s="89" t="s">
        <v>469</v>
      </c>
      <c r="B17" s="159" t="s">
        <v>83</v>
      </c>
      <c r="C17" s="473" t="s">
        <v>83</v>
      </c>
      <c r="D17" s="159" t="s">
        <v>83</v>
      </c>
    </row>
    <row r="18" spans="1:4" ht="20.149999999999999" customHeight="1" x14ac:dyDescent="0.3">
      <c r="A18" s="80"/>
      <c r="B18" s="159" t="s">
        <v>83</v>
      </c>
      <c r="C18" s="473" t="s">
        <v>83</v>
      </c>
      <c r="D18" s="473" t="s">
        <v>83</v>
      </c>
    </row>
    <row r="19" spans="1:4" ht="20.149999999999999" customHeight="1" x14ac:dyDescent="0.3">
      <c r="A19" s="83" t="s">
        <v>121</v>
      </c>
      <c r="B19" s="168" t="s">
        <v>492</v>
      </c>
      <c r="C19" s="168" t="s">
        <v>493</v>
      </c>
      <c r="D19" s="168" t="s">
        <v>192</v>
      </c>
    </row>
    <row r="20" spans="1:4" ht="20.149999999999999" customHeight="1" x14ac:dyDescent="0.3">
      <c r="A20" s="90"/>
      <c r="B20" s="672" t="s">
        <v>83</v>
      </c>
      <c r="C20" s="80" t="s">
        <v>83</v>
      </c>
      <c r="D20" s="472" t="s">
        <v>83</v>
      </c>
    </row>
    <row r="21" spans="1:4" ht="15" customHeight="1" x14ac:dyDescent="0.3">
      <c r="A21" s="80" t="s">
        <v>470</v>
      </c>
      <c r="B21" s="89" t="s">
        <v>83</v>
      </c>
      <c r="C21" s="80" t="s">
        <v>83</v>
      </c>
      <c r="D21" s="473" t="s">
        <v>83</v>
      </c>
    </row>
    <row r="22" spans="1:4" ht="15" customHeight="1" x14ac:dyDescent="0.3">
      <c r="A22" s="80"/>
      <c r="B22" s="89" t="s">
        <v>83</v>
      </c>
      <c r="C22" s="80" t="s">
        <v>83</v>
      </c>
      <c r="D22" s="473" t="s">
        <v>83</v>
      </c>
    </row>
    <row r="23" spans="1:4" ht="15" customHeight="1" x14ac:dyDescent="0.3">
      <c r="A23" s="81" t="s">
        <v>471</v>
      </c>
      <c r="B23" s="587" t="s">
        <v>106</v>
      </c>
      <c r="C23" s="670">
        <v>1.8181818200000002</v>
      </c>
      <c r="D23" s="578">
        <v>0.90909091000000009</v>
      </c>
    </row>
    <row r="24" spans="1:4" ht="15" customHeight="1" x14ac:dyDescent="0.3">
      <c r="A24" s="81" t="s">
        <v>472</v>
      </c>
      <c r="B24" s="587" t="s">
        <v>106</v>
      </c>
      <c r="C24" s="578" t="s">
        <v>106</v>
      </c>
      <c r="D24" s="578" t="s">
        <v>106</v>
      </c>
    </row>
    <row r="25" spans="1:4" ht="15" customHeight="1" x14ac:dyDescent="0.3">
      <c r="A25" s="87" t="s">
        <v>473</v>
      </c>
      <c r="B25" s="586">
        <v>30</v>
      </c>
      <c r="C25" s="671">
        <v>30</v>
      </c>
      <c r="D25" s="579">
        <v>30</v>
      </c>
    </row>
    <row r="26" spans="1:4" ht="20.149999999999999" customHeight="1" x14ac:dyDescent="0.3">
      <c r="A26" s="81" t="s">
        <v>208</v>
      </c>
      <c r="B26" s="587">
        <v>30</v>
      </c>
      <c r="C26" s="576">
        <v>31.81818182</v>
      </c>
      <c r="D26" s="578">
        <v>30.90909091</v>
      </c>
    </row>
    <row r="27" spans="1:4" ht="20.149999999999999" customHeight="1" x14ac:dyDescent="0.3">
      <c r="A27" s="81" t="s">
        <v>474</v>
      </c>
      <c r="B27" s="588">
        <v>-1.0577158799999999</v>
      </c>
      <c r="C27" s="71">
        <v>-0.25977444</v>
      </c>
      <c r="D27" s="71">
        <v>-0.57172702999999991</v>
      </c>
    </row>
    <row r="28" spans="1:4" ht="20.149999999999999" customHeight="1" x14ac:dyDescent="0.3">
      <c r="B28" s="159"/>
      <c r="C28" s="455"/>
      <c r="D28" s="455"/>
    </row>
    <row r="29" spans="1:4" ht="53.15" customHeight="1" x14ac:dyDescent="0.25">
      <c r="A29" s="1000" t="s">
        <v>475</v>
      </c>
      <c r="B29" s="1000"/>
      <c r="C29" s="1000"/>
      <c r="D29" s="1000"/>
    </row>
    <row r="30" spans="1:4" ht="20.149999999999999" customHeight="1" x14ac:dyDescent="0.25">
      <c r="A30" s="1001"/>
      <c r="B30" s="1001"/>
      <c r="C30" s="1001"/>
      <c r="D30" s="1001"/>
    </row>
    <row r="31" spans="1:4" ht="20.149999999999999" customHeight="1" x14ac:dyDescent="0.3">
      <c r="A31" s="28" t="s">
        <v>476</v>
      </c>
      <c r="B31" s="308"/>
      <c r="C31" s="308"/>
      <c r="D31" s="473"/>
    </row>
    <row r="32" spans="1:4" ht="13" x14ac:dyDescent="0.3">
      <c r="B32" s="159"/>
      <c r="C32" s="473"/>
      <c r="D32" s="473"/>
    </row>
    <row r="33" spans="1:4" ht="13" x14ac:dyDescent="0.3">
      <c r="A33" s="83" t="s">
        <v>121</v>
      </c>
      <c r="B33" s="168" t="s">
        <v>492</v>
      </c>
      <c r="C33" s="168" t="s">
        <v>493</v>
      </c>
      <c r="D33" s="168" t="s">
        <v>192</v>
      </c>
    </row>
    <row r="34" spans="1:4" ht="13" x14ac:dyDescent="0.3">
      <c r="B34" s="159" t="s">
        <v>83</v>
      </c>
      <c r="C34" s="80" t="s">
        <v>83</v>
      </c>
      <c r="D34" s="473" t="s">
        <v>83</v>
      </c>
    </row>
    <row r="35" spans="1:4" ht="15" customHeight="1" x14ac:dyDescent="0.25">
      <c r="A35" s="88" t="s">
        <v>477</v>
      </c>
      <c r="B35" s="584" t="s">
        <v>83</v>
      </c>
      <c r="C35" s="865" t="s">
        <v>83</v>
      </c>
      <c r="D35" s="531" t="s">
        <v>83</v>
      </c>
    </row>
    <row r="36" spans="1:4" ht="15" customHeight="1" x14ac:dyDescent="0.25">
      <c r="A36" s="88"/>
      <c r="B36" s="584" t="s">
        <v>83</v>
      </c>
      <c r="C36" s="865" t="s">
        <v>83</v>
      </c>
      <c r="D36" s="531" t="s">
        <v>83</v>
      </c>
    </row>
    <row r="37" spans="1:4" ht="15" customHeight="1" x14ac:dyDescent="0.25">
      <c r="A37" s="88" t="s">
        <v>471</v>
      </c>
      <c r="B37" s="589">
        <v>1.4767599</v>
      </c>
      <c r="C37" s="577">
        <v>1.4625261000000001</v>
      </c>
      <c r="D37" s="577">
        <v>1.5664803</v>
      </c>
    </row>
    <row r="38" spans="1:4" ht="15" customHeight="1" x14ac:dyDescent="0.25">
      <c r="A38" s="91" t="s">
        <v>472</v>
      </c>
      <c r="B38" s="590" t="s">
        <v>106</v>
      </c>
      <c r="C38" s="580" t="s">
        <v>106</v>
      </c>
      <c r="D38" s="580" t="s">
        <v>106</v>
      </c>
    </row>
    <row r="39" spans="1:4" ht="20.5" customHeight="1" x14ac:dyDescent="0.25">
      <c r="A39" s="88" t="s">
        <v>478</v>
      </c>
      <c r="B39" s="589">
        <v>1.4767599</v>
      </c>
      <c r="C39" s="577">
        <v>1.4625261000000001</v>
      </c>
      <c r="D39" s="577">
        <v>1.5664803</v>
      </c>
    </row>
    <row r="40" spans="1:4" ht="20.5" customHeight="1" x14ac:dyDescent="0.25">
      <c r="A40" s="88" t="s">
        <v>474</v>
      </c>
      <c r="B40" s="589">
        <v>-2.18424999999999E-3</v>
      </c>
      <c r="C40" s="577">
        <v>9.0276229999999999E-2</v>
      </c>
      <c r="D40" s="577">
        <v>-2.6389269999999999E-2</v>
      </c>
    </row>
    <row r="41" spans="1:4" ht="13" x14ac:dyDescent="0.25">
      <c r="A41" s="88"/>
      <c r="B41" s="312"/>
      <c r="C41" s="531"/>
      <c r="D41" s="473"/>
    </row>
    <row r="42" spans="1:4" ht="13" x14ac:dyDescent="0.3">
      <c r="B42" s="159"/>
      <c r="C42" s="473"/>
      <c r="D42" s="473"/>
    </row>
    <row r="43" spans="1:4" ht="75.75" customHeight="1" x14ac:dyDescent="0.25">
      <c r="A43" s="1002" t="s">
        <v>479</v>
      </c>
      <c r="B43" s="1002"/>
      <c r="C43" s="1002"/>
      <c r="D43" s="1002"/>
    </row>
    <row r="44" spans="1:4" ht="87" customHeight="1" x14ac:dyDescent="0.25"/>
  </sheetData>
  <mergeCells count="3">
    <mergeCell ref="A29:D29"/>
    <mergeCell ref="A30:D30"/>
    <mergeCell ref="A43:D43"/>
  </mergeCells>
  <phoneticPr fontId="13" type="noConversion"/>
  <pageMargins left="0.75" right="0.28000000000000003" top="1" bottom="1" header="0.4921259845" footer="0.4921259845"/>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ul22">
    <pageSetUpPr fitToPage="1"/>
  </sheetPr>
  <dimension ref="A1:AB55"/>
  <sheetViews>
    <sheetView zoomScale="90" zoomScaleNormal="90" workbookViewId="0">
      <selection activeCell="A21" sqref="A21"/>
    </sheetView>
  </sheetViews>
  <sheetFormatPr defaultColWidth="11.453125" defaultRowHeight="15.5" outlineLevelRow="1" x14ac:dyDescent="0.35"/>
  <cols>
    <col min="1" max="1" width="47.81640625" style="45" customWidth="1"/>
    <col min="2" max="2" width="12.453125" style="45" customWidth="1"/>
    <col min="3" max="3" width="10.453125" style="45" customWidth="1"/>
    <col min="4" max="4" width="13.1796875" style="45" customWidth="1"/>
    <col min="5" max="5" width="13.1796875" style="41" customWidth="1"/>
    <col min="6" max="7" width="14" style="45" bestFit="1" customWidth="1"/>
    <col min="8" max="8" width="14.81640625" style="45" customWidth="1"/>
    <col min="9" max="9" width="12.453125" style="45" customWidth="1"/>
    <col min="10" max="10" width="15.54296875" style="45" customWidth="1"/>
    <col min="11" max="16384" width="11.453125" style="45"/>
  </cols>
  <sheetData>
    <row r="1" spans="1:10" x14ac:dyDescent="0.35">
      <c r="A1" s="112" t="s">
        <v>61</v>
      </c>
      <c r="C1" s="31"/>
      <c r="D1" s="31"/>
      <c r="E1" s="42"/>
      <c r="F1" s="32"/>
      <c r="G1" s="32"/>
      <c r="H1" s="32"/>
      <c r="I1" s="32"/>
    </row>
    <row r="2" spans="1:10" ht="12.75" customHeight="1" x14ac:dyDescent="0.35">
      <c r="A2" s="50"/>
      <c r="C2" s="31"/>
      <c r="D2" s="427" t="s">
        <v>184</v>
      </c>
      <c r="E2" s="42"/>
      <c r="F2" s="32"/>
      <c r="G2" s="32"/>
      <c r="H2" s="32"/>
      <c r="I2" s="32"/>
    </row>
    <row r="3" spans="1:10" ht="17.25" customHeight="1" x14ac:dyDescent="0.35">
      <c r="A3" s="34" t="s">
        <v>80</v>
      </c>
      <c r="B3" s="31"/>
      <c r="C3" s="31"/>
      <c r="D3" s="32"/>
      <c r="E3" s="42"/>
      <c r="F3" s="32"/>
      <c r="G3" s="33"/>
      <c r="H3" s="32"/>
      <c r="I3" s="32"/>
    </row>
    <row r="4" spans="1:10" x14ac:dyDescent="0.35">
      <c r="C4" s="78"/>
    </row>
    <row r="5" spans="1:10" ht="52.5" x14ac:dyDescent="0.35">
      <c r="A5" s="35" t="s">
        <v>121</v>
      </c>
      <c r="B5" s="108" t="s">
        <v>59</v>
      </c>
      <c r="C5" s="108" t="s">
        <v>98</v>
      </c>
      <c r="D5" s="108" t="s">
        <v>90</v>
      </c>
      <c r="E5" s="108" t="s">
        <v>91</v>
      </c>
      <c r="F5" s="109" t="s">
        <v>26</v>
      </c>
      <c r="G5" s="108" t="s">
        <v>25</v>
      </c>
      <c r="H5" s="109" t="s">
        <v>92</v>
      </c>
      <c r="I5" s="109" t="s">
        <v>27</v>
      </c>
    </row>
    <row r="6" spans="1:10" x14ac:dyDescent="0.35">
      <c r="A6" s="32"/>
      <c r="B6" s="36"/>
      <c r="C6" s="36"/>
      <c r="D6" s="36"/>
      <c r="E6" s="36"/>
      <c r="F6" s="36"/>
      <c r="G6" s="36"/>
      <c r="H6" s="36"/>
      <c r="I6" s="36"/>
    </row>
    <row r="7" spans="1:10" x14ac:dyDescent="0.35">
      <c r="A7" s="32" t="s">
        <v>186</v>
      </c>
      <c r="B7" s="62">
        <v>19.399000000000001</v>
      </c>
      <c r="C7" s="62">
        <v>-3.0300628898042703</v>
      </c>
      <c r="D7" s="62">
        <v>-5.5027310000000051E-2</v>
      </c>
      <c r="E7" s="62">
        <v>0.44273833702050802</v>
      </c>
      <c r="F7" s="62">
        <v>206.06668164288129</v>
      </c>
      <c r="G7" s="62">
        <v>222.82301530641195</v>
      </c>
      <c r="H7" s="62">
        <v>0.17807193779160199</v>
      </c>
      <c r="I7" s="62">
        <v>223.00108724420352</v>
      </c>
    </row>
    <row r="8" spans="1:10" x14ac:dyDescent="0.35">
      <c r="A8" s="36" t="s">
        <v>93</v>
      </c>
      <c r="B8" s="62"/>
      <c r="C8" s="324"/>
      <c r="D8" s="324"/>
      <c r="E8" s="62"/>
      <c r="F8" s="324"/>
      <c r="G8" s="324"/>
      <c r="H8" s="324"/>
      <c r="I8" s="324"/>
    </row>
    <row r="9" spans="1:10" x14ac:dyDescent="0.35">
      <c r="A9" s="51" t="s">
        <v>94</v>
      </c>
      <c r="B9" s="62"/>
      <c r="C9" s="62"/>
      <c r="D9" s="62"/>
      <c r="E9" s="62"/>
      <c r="F9" s="62">
        <v>33.6959247185032</v>
      </c>
      <c r="G9" s="64">
        <v>33.6959247185032</v>
      </c>
      <c r="H9" s="62">
        <v>1.3523858596695399E-2</v>
      </c>
      <c r="I9" s="64">
        <v>33.709448577099899</v>
      </c>
      <c r="J9" s="426"/>
    </row>
    <row r="10" spans="1:10" ht="26" x14ac:dyDescent="0.35">
      <c r="A10" s="53" t="s">
        <v>89</v>
      </c>
      <c r="B10" s="62"/>
      <c r="C10" s="62"/>
      <c r="D10" s="62"/>
      <c r="E10" s="62"/>
      <c r="F10" s="62">
        <v>5.4024000000000003E-2</v>
      </c>
      <c r="G10" s="64">
        <v>5.4024000000000003E-2</v>
      </c>
      <c r="H10" s="62"/>
      <c r="I10" s="64">
        <v>5.4024000000000003E-2</v>
      </c>
    </row>
    <row r="11" spans="1:10" x14ac:dyDescent="0.35">
      <c r="A11" s="36" t="s">
        <v>99</v>
      </c>
      <c r="B11" s="62"/>
      <c r="C11" s="62"/>
      <c r="D11" s="62">
        <v>-0.11162052</v>
      </c>
      <c r="E11" s="62"/>
      <c r="F11" s="62"/>
      <c r="G11" s="64">
        <v>-0.11162052</v>
      </c>
      <c r="H11" s="62"/>
      <c r="I11" s="64">
        <v>-0.11162052</v>
      </c>
    </row>
    <row r="12" spans="1:10" outlineLevel="1" x14ac:dyDescent="0.35">
      <c r="A12" s="98" t="s">
        <v>100</v>
      </c>
      <c r="B12" s="62"/>
      <c r="C12" s="62"/>
      <c r="D12" s="62"/>
      <c r="E12" s="62"/>
      <c r="F12" s="62"/>
      <c r="G12" s="64"/>
      <c r="H12" s="62"/>
      <c r="I12" s="64"/>
    </row>
    <row r="13" spans="1:10" x14ac:dyDescent="0.35">
      <c r="A13" s="37" t="s">
        <v>101</v>
      </c>
      <c r="B13" s="65"/>
      <c r="C13" s="65">
        <v>-2.7144928216808801</v>
      </c>
      <c r="D13" s="65"/>
      <c r="E13" s="65"/>
      <c r="F13" s="65"/>
      <c r="G13" s="65">
        <v>-2.7144928216808801</v>
      </c>
      <c r="H13" s="65">
        <v>-1.3693039586360379E-2</v>
      </c>
      <c r="I13" s="65">
        <v>-2.7281858612672405</v>
      </c>
    </row>
    <row r="14" spans="1:10" x14ac:dyDescent="0.35">
      <c r="A14" s="32" t="s">
        <v>95</v>
      </c>
      <c r="B14" s="62"/>
      <c r="C14" s="62">
        <v>-2.7144928216808801</v>
      </c>
      <c r="D14" s="62">
        <v>-0.11162052</v>
      </c>
      <c r="E14" s="62"/>
      <c r="F14" s="62">
        <v>33.749948718503198</v>
      </c>
      <c r="G14" s="62">
        <v>30.923835376822314</v>
      </c>
      <c r="H14" s="62">
        <v>-1.6918098966497985E-4</v>
      </c>
      <c r="I14" s="62">
        <v>30.923666195832652</v>
      </c>
      <c r="J14" s="426"/>
    </row>
    <row r="15" spans="1:10" x14ac:dyDescent="0.35">
      <c r="A15" s="32"/>
      <c r="B15" s="62"/>
      <c r="C15" s="62"/>
      <c r="D15" s="62"/>
      <c r="E15" s="62"/>
      <c r="F15" s="62"/>
      <c r="G15" s="62"/>
      <c r="H15" s="62"/>
      <c r="I15" s="62"/>
    </row>
    <row r="16" spans="1:10" x14ac:dyDescent="0.35">
      <c r="A16" s="32" t="s">
        <v>96</v>
      </c>
      <c r="B16" s="62"/>
      <c r="C16" s="62"/>
      <c r="D16" s="62"/>
      <c r="E16" s="62"/>
      <c r="F16" s="62"/>
      <c r="G16" s="62"/>
      <c r="H16" s="62"/>
      <c r="I16" s="62"/>
    </row>
    <row r="17" spans="1:28" x14ac:dyDescent="0.35">
      <c r="A17" s="53" t="s">
        <v>104</v>
      </c>
      <c r="B17" s="64"/>
      <c r="C17" s="64"/>
      <c r="D17" s="64"/>
      <c r="E17" s="64">
        <v>0.12433104</v>
      </c>
      <c r="F17" s="64">
        <v>-0.16130390000000003</v>
      </c>
      <c r="G17" s="64">
        <v>-3.6972860000000024E-2</v>
      </c>
      <c r="H17" s="64"/>
      <c r="I17" s="64">
        <v>-3.6972860000000024E-2</v>
      </c>
      <c r="J17" s="426"/>
    </row>
    <row r="18" spans="1:28" x14ac:dyDescent="0.35">
      <c r="A18" s="52" t="s">
        <v>102</v>
      </c>
      <c r="B18" s="64"/>
      <c r="C18" s="64"/>
      <c r="D18" s="64"/>
      <c r="E18" s="325"/>
      <c r="F18" s="64">
        <v>-35.322586719999997</v>
      </c>
      <c r="G18" s="64">
        <v>-35.322586719999997</v>
      </c>
      <c r="H18" s="64"/>
      <c r="I18" s="64">
        <v>-35.322586719999997</v>
      </c>
      <c r="J18" s="426"/>
    </row>
    <row r="19" spans="1:28" x14ac:dyDescent="0.35">
      <c r="A19" s="419" t="s">
        <v>105</v>
      </c>
      <c r="B19" s="64"/>
      <c r="C19" s="64"/>
      <c r="D19" s="64"/>
      <c r="E19" s="64"/>
      <c r="F19" s="64"/>
      <c r="G19" s="64"/>
      <c r="H19" s="64"/>
      <c r="I19" s="64"/>
    </row>
    <row r="20" spans="1:28" x14ac:dyDescent="0.35">
      <c r="A20" s="420" t="s">
        <v>120</v>
      </c>
      <c r="B20" s="65"/>
      <c r="C20" s="65"/>
      <c r="D20" s="65"/>
      <c r="E20" s="65"/>
      <c r="F20" s="65"/>
      <c r="G20" s="65"/>
      <c r="H20" s="65"/>
      <c r="I20" s="65"/>
    </row>
    <row r="21" spans="1:28" x14ac:dyDescent="0.35">
      <c r="A21" s="32" t="s">
        <v>97</v>
      </c>
      <c r="B21" s="64"/>
      <c r="C21" s="64"/>
      <c r="D21" s="64"/>
      <c r="E21" s="64">
        <v>0.12433104</v>
      </c>
      <c r="F21" s="64">
        <v>-35.483890619999997</v>
      </c>
      <c r="G21" s="64">
        <v>-35.359559579999996</v>
      </c>
      <c r="H21" s="64"/>
      <c r="I21" s="64">
        <v>-35.359559579999996</v>
      </c>
    </row>
    <row r="22" spans="1:28" x14ac:dyDescent="0.35">
      <c r="A22" s="55" t="s">
        <v>103</v>
      </c>
      <c r="B22" s="65"/>
      <c r="C22" s="65"/>
      <c r="D22" s="65"/>
      <c r="E22" s="65"/>
      <c r="F22" s="65">
        <v>9.3803415494581516E-2</v>
      </c>
      <c r="G22" s="65">
        <v>9.3803415494581516E-2</v>
      </c>
      <c r="H22" s="65"/>
      <c r="I22" s="65">
        <v>9.3803415494581516E-2</v>
      </c>
      <c r="J22" s="426"/>
    </row>
    <row r="23" spans="1:28" x14ac:dyDescent="0.35">
      <c r="A23" s="31" t="e">
        <f>"Oma pääoma "&amp;#REF!</f>
        <v>#REF!</v>
      </c>
      <c r="B23" s="110">
        <f t="shared" ref="B23:H23" si="0">B7+B14+B21+B22</f>
        <v>19.399000000000001</v>
      </c>
      <c r="C23" s="110">
        <f t="shared" si="0"/>
        <v>-5.74455571148515</v>
      </c>
      <c r="D23" s="110">
        <f t="shared" si="0"/>
        <v>-0.16664783000000005</v>
      </c>
      <c r="E23" s="110">
        <f t="shared" si="0"/>
        <v>0.56706937702050797</v>
      </c>
      <c r="F23" s="110">
        <f>F7+F14+F21+F22</f>
        <v>204.42654315687909</v>
      </c>
      <c r="G23" s="110">
        <f>G7+G14+G21+G22</f>
        <v>218.48109451872887</v>
      </c>
      <c r="H23" s="110">
        <f t="shared" si="0"/>
        <v>0.17790275680193701</v>
      </c>
      <c r="I23" s="110">
        <f>I7+I14+I21+I22</f>
        <v>218.65899727553077</v>
      </c>
      <c r="J23" s="426"/>
    </row>
    <row r="24" spans="1:28" s="54" customFormat="1" outlineLevel="1" x14ac:dyDescent="0.35">
      <c r="A24" s="78" t="s">
        <v>118</v>
      </c>
      <c r="B24" s="78" t="e">
        <f>'CONSOLIDATED STATEMENT OF COMPR'!#REF!</f>
        <v>#REF!</v>
      </c>
      <c r="C24" s="78" t="e">
        <f>'CONSOLIDATED STATEMENT OF COMPR'!#REF!</f>
        <v>#REF!</v>
      </c>
      <c r="D24" s="78"/>
      <c r="E24" s="78" t="e">
        <f>'CONSOLIDATED STATEMENT OF COMPR'!#REF!</f>
        <v>#REF!</v>
      </c>
      <c r="F24" s="78" t="e">
        <f>'CONSOLIDATED STATEMENT OF COMPR'!#REF!+'CONSOLIDATED STATEMENT OF COMPR'!#REF!</f>
        <v>#REF!</v>
      </c>
      <c r="G24" s="78" t="e">
        <f>'CONSOLIDATED STATEMENT OF COMPR'!#REF!</f>
        <v>#REF!</v>
      </c>
      <c r="H24" s="78" t="e">
        <f>'CONSOLIDATED STATEMENT OF COMPR'!#REF!</f>
        <v>#REF!</v>
      </c>
      <c r="I24" s="78" t="e">
        <f>'CONSOLIDATED STATEMENT OF COMPR'!#REF!</f>
        <v>#REF!</v>
      </c>
      <c r="J24" s="45"/>
    </row>
    <row r="25" spans="1:28" s="54" customFormat="1" outlineLevel="1" x14ac:dyDescent="0.35">
      <c r="A25" s="78" t="s">
        <v>119</v>
      </c>
      <c r="B25" s="78" t="e">
        <f t="shared" ref="B25:I25" si="1">+B24-B23</f>
        <v>#REF!</v>
      </c>
      <c r="C25" s="78" t="e">
        <f t="shared" si="1"/>
        <v>#REF!</v>
      </c>
      <c r="D25" s="78">
        <f t="shared" si="1"/>
        <v>0.16664783000000005</v>
      </c>
      <c r="E25" s="78" t="e">
        <f t="shared" si="1"/>
        <v>#REF!</v>
      </c>
      <c r="F25" s="78" t="e">
        <f t="shared" si="1"/>
        <v>#REF!</v>
      </c>
      <c r="G25" s="78" t="e">
        <f t="shared" si="1"/>
        <v>#REF!</v>
      </c>
      <c r="H25" s="78" t="e">
        <f t="shared" si="1"/>
        <v>#REF!</v>
      </c>
      <c r="I25" s="78" t="e">
        <f t="shared" si="1"/>
        <v>#REF!</v>
      </c>
      <c r="J25" s="45"/>
    </row>
    <row r="26" spans="1:28" outlineLevel="1" x14ac:dyDescent="0.35">
      <c r="A26" s="54"/>
      <c r="B26" s="54"/>
      <c r="C26" s="78" t="e">
        <f>SUM(C25:D25)</f>
        <v>#REF!</v>
      </c>
      <c r="D26" s="54"/>
      <c r="E26" s="54"/>
      <c r="F26" s="54"/>
      <c r="G26" s="54"/>
      <c r="H26" s="54"/>
      <c r="I26" s="54"/>
    </row>
    <row r="27" spans="1:28" outlineLevel="1" x14ac:dyDescent="0.35">
      <c r="B27" s="54"/>
      <c r="C27" s="54"/>
      <c r="D27" s="54"/>
      <c r="E27" s="54"/>
      <c r="F27" s="54"/>
      <c r="G27" s="54"/>
      <c r="H27" s="54"/>
      <c r="I27" s="54"/>
    </row>
    <row r="28" spans="1:28" x14ac:dyDescent="0.35">
      <c r="E28" s="45"/>
    </row>
    <row r="29" spans="1:28" x14ac:dyDescent="0.35">
      <c r="A29" s="32"/>
      <c r="B29" s="36"/>
      <c r="C29" s="36"/>
      <c r="D29" s="32"/>
      <c r="E29" s="32"/>
      <c r="F29" s="32"/>
      <c r="G29" s="32"/>
      <c r="H29" s="32"/>
      <c r="I29" s="32"/>
    </row>
    <row r="30" spans="1:28" ht="57" customHeight="1" x14ac:dyDescent="0.35">
      <c r="A30" s="35" t="s">
        <v>121</v>
      </c>
      <c r="B30" s="108" t="s">
        <v>59</v>
      </c>
      <c r="C30" s="108" t="s">
        <v>60</v>
      </c>
      <c r="D30" s="108" t="s">
        <v>90</v>
      </c>
      <c r="E30" s="108" t="s">
        <v>91</v>
      </c>
      <c r="F30" s="109" t="s">
        <v>26</v>
      </c>
      <c r="G30" s="108" t="s">
        <v>25</v>
      </c>
      <c r="H30" s="109" t="s">
        <v>92</v>
      </c>
      <c r="I30" s="109" t="s">
        <v>27</v>
      </c>
      <c r="K30"/>
      <c r="L30"/>
      <c r="M30"/>
      <c r="N30"/>
      <c r="O30"/>
      <c r="P30"/>
      <c r="Q30"/>
      <c r="R30"/>
      <c r="S30"/>
      <c r="T30"/>
      <c r="U30"/>
      <c r="V30"/>
      <c r="W30"/>
      <c r="X30"/>
      <c r="Y30"/>
      <c r="Z30"/>
    </row>
    <row r="31" spans="1:28" x14ac:dyDescent="0.35">
      <c r="A31" s="32"/>
      <c r="B31" s="36"/>
      <c r="C31" s="36"/>
      <c r="D31" s="36"/>
      <c r="E31" s="36"/>
      <c r="F31" s="36"/>
      <c r="G31" s="36"/>
      <c r="H31" s="36"/>
      <c r="I31" s="36"/>
      <c r="K31"/>
      <c r="L31"/>
      <c r="M31"/>
      <c r="N31"/>
      <c r="O31"/>
      <c r="P31"/>
      <c r="Q31"/>
      <c r="R31"/>
      <c r="S31"/>
      <c r="T31"/>
      <c r="U31"/>
      <c r="V31"/>
      <c r="W31"/>
      <c r="X31"/>
      <c r="Y31"/>
      <c r="Z31"/>
    </row>
    <row r="32" spans="1:28" x14ac:dyDescent="0.35">
      <c r="A32" s="160" t="s">
        <v>148</v>
      </c>
      <c r="B32" s="62">
        <v>19.399435950417601</v>
      </c>
      <c r="C32" s="62">
        <v>-3.03066822210595</v>
      </c>
      <c r="D32" s="62">
        <v>-5.5173549999999988E-2</v>
      </c>
      <c r="E32" s="62">
        <v>0.44273833702050802</v>
      </c>
      <c r="F32" s="62">
        <v>206.06668164288121</v>
      </c>
      <c r="G32" s="62">
        <v>222.82301415821337</v>
      </c>
      <c r="H32" s="62">
        <v>0.17807193779160199</v>
      </c>
      <c r="I32" s="62">
        <v>223.00108609600497</v>
      </c>
      <c r="K32"/>
      <c r="L32" s="329"/>
      <c r="M32" s="329"/>
      <c r="N32" s="329"/>
      <c r="O32" s="329"/>
      <c r="P32" s="329"/>
      <c r="Q32" s="329"/>
      <c r="R32" s="329"/>
      <c r="S32" s="329"/>
      <c r="T32"/>
      <c r="U32"/>
      <c r="V32"/>
      <c r="W32"/>
      <c r="X32"/>
      <c r="Y32"/>
      <c r="Z32"/>
      <c r="AA32" s="393"/>
      <c r="AB32" s="393"/>
    </row>
    <row r="33" spans="1:26" x14ac:dyDescent="0.35">
      <c r="A33" s="160" t="s">
        <v>93</v>
      </c>
      <c r="B33" s="62"/>
      <c r="C33" s="62"/>
      <c r="D33" s="62"/>
      <c r="E33" s="62"/>
      <c r="F33" s="62"/>
      <c r="G33" s="62"/>
      <c r="H33" s="62"/>
      <c r="I33" s="62"/>
      <c r="K33"/>
      <c r="L33" s="329"/>
      <c r="M33" s="329"/>
      <c r="N33" s="329"/>
      <c r="O33" s="329"/>
      <c r="P33" s="329"/>
      <c r="Q33" s="329"/>
      <c r="R33" s="329"/>
      <c r="S33" s="329"/>
      <c r="T33"/>
      <c r="U33"/>
      <c r="V33"/>
      <c r="W33"/>
      <c r="X33"/>
      <c r="Y33"/>
      <c r="Z33"/>
    </row>
    <row r="34" spans="1:26" x14ac:dyDescent="0.35">
      <c r="A34" s="161" t="s">
        <v>94</v>
      </c>
      <c r="B34" s="62"/>
      <c r="C34" s="62"/>
      <c r="D34" s="62"/>
      <c r="E34" s="62"/>
      <c r="F34" s="143">
        <v>4.1486873034822098</v>
      </c>
      <c r="G34" s="64">
        <v>4.1486873034822098</v>
      </c>
      <c r="H34" s="143">
        <v>1.03984004143738E-3</v>
      </c>
      <c r="I34" s="64">
        <v>4.1497271435236476</v>
      </c>
      <c r="K34"/>
      <c r="L34" s="329"/>
      <c r="M34" s="329"/>
      <c r="N34" s="329"/>
      <c r="O34" s="329"/>
      <c r="P34" s="329"/>
      <c r="Q34" s="329"/>
      <c r="R34" s="329"/>
      <c r="S34" s="329"/>
      <c r="T34"/>
      <c r="U34"/>
      <c r="V34"/>
      <c r="W34"/>
      <c r="X34"/>
      <c r="Y34"/>
      <c r="Z34"/>
    </row>
    <row r="35" spans="1:26" ht="26" x14ac:dyDescent="0.35">
      <c r="A35" s="162" t="s">
        <v>89</v>
      </c>
      <c r="B35" s="62"/>
      <c r="C35" s="62"/>
      <c r="D35" s="62"/>
      <c r="E35" s="62"/>
      <c r="F35" s="62">
        <v>0</v>
      </c>
      <c r="G35" s="64">
        <v>0</v>
      </c>
      <c r="H35" s="62"/>
      <c r="I35" s="64">
        <v>0</v>
      </c>
      <c r="J35" s="115"/>
      <c r="K35"/>
      <c r="L35" s="329"/>
      <c r="M35" s="329"/>
      <c r="N35" s="329"/>
      <c r="O35" s="329"/>
      <c r="P35" s="329"/>
      <c r="Q35" s="329"/>
      <c r="R35" s="329"/>
      <c r="S35" s="329"/>
      <c r="T35"/>
      <c r="U35"/>
      <c r="V35"/>
      <c r="W35"/>
      <c r="X35"/>
      <c r="Y35"/>
      <c r="Z35"/>
    </row>
    <row r="36" spans="1:26" x14ac:dyDescent="0.35">
      <c r="A36" s="161" t="s">
        <v>99</v>
      </c>
      <c r="B36" s="62"/>
      <c r="C36" s="62"/>
      <c r="D36" s="144">
        <v>-5.0947809999999996E-2</v>
      </c>
      <c r="E36" s="62"/>
      <c r="F36" s="62"/>
      <c r="G36" s="64">
        <v>-5.0947809999999996E-2</v>
      </c>
      <c r="H36" s="62"/>
      <c r="I36" s="64">
        <v>-5.0947809999999996E-2</v>
      </c>
      <c r="J36" s="115"/>
      <c r="K36"/>
      <c r="L36" s="329"/>
      <c r="M36" s="329"/>
      <c r="N36" s="329"/>
      <c r="O36" s="329"/>
      <c r="P36" s="329"/>
      <c r="Q36" s="329"/>
      <c r="R36" s="329"/>
      <c r="S36" s="329"/>
      <c r="T36"/>
      <c r="U36"/>
      <c r="V36"/>
      <c r="W36"/>
      <c r="X36"/>
      <c r="Y36"/>
      <c r="Z36"/>
    </row>
    <row r="37" spans="1:26" s="54" customFormat="1" x14ac:dyDescent="0.35">
      <c r="A37" s="394" t="s">
        <v>100</v>
      </c>
      <c r="B37" s="78"/>
      <c r="C37" s="78"/>
      <c r="D37" s="78"/>
      <c r="E37" s="78"/>
      <c r="F37" s="78"/>
      <c r="G37" s="395">
        <v>0</v>
      </c>
      <c r="H37" s="78"/>
      <c r="I37" s="395">
        <v>0</v>
      </c>
      <c r="J37" s="54" t="s">
        <v>178</v>
      </c>
      <c r="K37"/>
      <c r="L37" s="329"/>
      <c r="M37" s="329"/>
      <c r="N37" s="329"/>
      <c r="O37" s="329"/>
      <c r="P37" s="329"/>
      <c r="Q37" s="329"/>
      <c r="R37" s="329"/>
      <c r="S37" s="329"/>
      <c r="T37" s="142"/>
      <c r="U37"/>
      <c r="V37"/>
      <c r="W37"/>
      <c r="X37"/>
      <c r="Y37"/>
      <c r="Z37"/>
    </row>
    <row r="38" spans="1:26" x14ac:dyDescent="0.35">
      <c r="A38" s="163" t="s">
        <v>101</v>
      </c>
      <c r="B38" s="65"/>
      <c r="C38" s="148">
        <v>0.12923500315444031</v>
      </c>
      <c r="D38" s="65"/>
      <c r="E38" s="65"/>
      <c r="F38" s="65">
        <v>0</v>
      </c>
      <c r="G38" s="65">
        <v>0.12923500315444031</v>
      </c>
      <c r="H38" s="148">
        <v>1.1803426185994623E-2</v>
      </c>
      <c r="I38" s="65">
        <v>0.14103842934043492</v>
      </c>
      <c r="K38"/>
      <c r="L38" s="329"/>
      <c r="M38" s="329"/>
      <c r="N38" s="329"/>
      <c r="O38" s="329"/>
      <c r="P38" s="329"/>
      <c r="Q38" s="329"/>
      <c r="R38" s="329"/>
      <c r="S38" s="329"/>
      <c r="T38"/>
      <c r="U38"/>
      <c r="V38"/>
      <c r="W38"/>
      <c r="X38"/>
      <c r="Y38"/>
      <c r="Z38"/>
    </row>
    <row r="39" spans="1:26" x14ac:dyDescent="0.35">
      <c r="A39" s="160" t="s">
        <v>95</v>
      </c>
      <c r="B39" s="143">
        <v>0</v>
      </c>
      <c r="C39" s="143">
        <v>0.12923500315444031</v>
      </c>
      <c r="D39" s="143">
        <v>-5.0947809999999996E-2</v>
      </c>
      <c r="E39" s="143">
        <v>0</v>
      </c>
      <c r="F39" s="143">
        <v>4.1486873034822098</v>
      </c>
      <c r="G39" s="143">
        <v>4.2269744966366503</v>
      </c>
      <c r="H39" s="143">
        <v>1.2843266227432003E-2</v>
      </c>
      <c r="I39" s="143">
        <v>4.2398177628640825</v>
      </c>
      <c r="J39" s="143"/>
      <c r="K39"/>
      <c r="L39" s="329"/>
      <c r="M39" s="329"/>
      <c r="N39" s="329"/>
      <c r="O39" s="329"/>
      <c r="P39" s="329"/>
      <c r="Q39" s="329"/>
      <c r="R39" s="329"/>
      <c r="S39" s="329"/>
      <c r="T39"/>
      <c r="U39"/>
      <c r="V39"/>
      <c r="W39"/>
      <c r="X39"/>
      <c r="Y39"/>
      <c r="Z39"/>
    </row>
    <row r="40" spans="1:26" x14ac:dyDescent="0.35">
      <c r="A40" s="160"/>
      <c r="B40" s="62"/>
      <c r="C40" s="62"/>
      <c r="D40" s="62"/>
      <c r="E40" s="62"/>
      <c r="F40" s="62"/>
      <c r="G40" s="62"/>
      <c r="H40" s="62"/>
      <c r="I40" s="62"/>
      <c r="K40"/>
      <c r="L40" s="329"/>
      <c r="M40" s="329"/>
      <c r="N40" s="329"/>
      <c r="O40" s="329"/>
      <c r="P40" s="329"/>
      <c r="Q40" s="329"/>
      <c r="R40" s="329"/>
      <c r="S40" s="329"/>
      <c r="T40"/>
      <c r="U40"/>
      <c r="V40"/>
      <c r="W40"/>
      <c r="X40"/>
      <c r="Y40"/>
      <c r="Z40"/>
    </row>
    <row r="41" spans="1:26" x14ac:dyDescent="0.35">
      <c r="A41" s="160" t="s">
        <v>96</v>
      </c>
      <c r="B41" s="62"/>
      <c r="C41" s="62"/>
      <c r="D41" s="62"/>
      <c r="E41" s="62"/>
      <c r="F41" s="62"/>
      <c r="G41" s="62"/>
      <c r="H41" s="62"/>
      <c r="I41" s="62"/>
      <c r="K41"/>
      <c r="L41" s="329"/>
      <c r="M41" s="329"/>
      <c r="N41" s="329"/>
      <c r="O41" s="329"/>
      <c r="P41" s="329"/>
      <c r="Q41" s="329"/>
      <c r="R41" s="329"/>
      <c r="S41" s="329"/>
      <c r="T41"/>
      <c r="U41"/>
      <c r="V41"/>
      <c r="W41"/>
      <c r="X41"/>
      <c r="Y41"/>
      <c r="Z41"/>
    </row>
    <row r="42" spans="1:26" x14ac:dyDescent="0.35">
      <c r="A42" s="164" t="s">
        <v>104</v>
      </c>
      <c r="B42" s="64"/>
      <c r="C42" s="64"/>
      <c r="D42" s="64"/>
      <c r="E42" s="144">
        <v>0.12433104</v>
      </c>
      <c r="F42" s="144">
        <v>-0.14054490000000003</v>
      </c>
      <c r="G42" s="144">
        <v>-1.6213860000000024E-2</v>
      </c>
      <c r="H42" s="144"/>
      <c r="I42" s="144">
        <v>-1.6213860000000024E-2</v>
      </c>
      <c r="K42"/>
      <c r="L42" s="329"/>
      <c r="M42" s="329"/>
      <c r="N42" s="329"/>
      <c r="O42" s="329"/>
      <c r="P42" s="329"/>
      <c r="Q42" s="329"/>
      <c r="R42" s="329"/>
      <c r="S42" s="329"/>
      <c r="T42"/>
      <c r="U42"/>
      <c r="V42"/>
      <c r="W42"/>
      <c r="X42"/>
      <c r="Y42"/>
      <c r="Z42"/>
    </row>
    <row r="43" spans="1:26" x14ac:dyDescent="0.35">
      <c r="A43" s="164" t="s">
        <v>102</v>
      </c>
      <c r="B43" s="64"/>
      <c r="C43" s="64"/>
      <c r="D43" s="64"/>
      <c r="E43" s="153"/>
      <c r="F43" s="144">
        <v>-35.322586719999997</v>
      </c>
      <c r="G43" s="144">
        <v>-35.322586719999997</v>
      </c>
      <c r="H43" s="144"/>
      <c r="I43" s="144">
        <v>-35.322586719999997</v>
      </c>
      <c r="K43"/>
      <c r="L43" s="329"/>
      <c r="M43" s="329"/>
      <c r="N43" s="329"/>
      <c r="O43" s="329"/>
      <c r="P43" s="329"/>
      <c r="Q43" s="329"/>
      <c r="R43" s="329"/>
      <c r="S43" s="329"/>
      <c r="T43"/>
      <c r="U43"/>
      <c r="V43"/>
      <c r="W43"/>
      <c r="X43"/>
      <c r="Y43"/>
      <c r="Z43"/>
    </row>
    <row r="44" spans="1:26" x14ac:dyDescent="0.35">
      <c r="A44" s="164" t="s">
        <v>105</v>
      </c>
      <c r="B44" s="64"/>
      <c r="C44" s="64"/>
      <c r="D44" s="64"/>
      <c r="E44" s="144"/>
      <c r="F44" s="144">
        <v>0</v>
      </c>
      <c r="G44" s="144">
        <v>0</v>
      </c>
      <c r="H44" s="144"/>
      <c r="I44" s="144">
        <v>0</v>
      </c>
      <c r="K44"/>
      <c r="L44" s="329"/>
      <c r="M44" s="329"/>
      <c r="N44" s="329"/>
      <c r="O44" s="329"/>
      <c r="P44" s="329"/>
      <c r="Q44" s="329"/>
      <c r="R44" s="329"/>
      <c r="S44" s="329"/>
      <c r="T44"/>
      <c r="U44"/>
      <c r="V44"/>
      <c r="W44"/>
      <c r="X44"/>
      <c r="Y44"/>
      <c r="Z44"/>
    </row>
    <row r="45" spans="1:26" x14ac:dyDescent="0.35">
      <c r="A45" s="396" t="s">
        <v>120</v>
      </c>
      <c r="B45" s="397"/>
      <c r="C45" s="397"/>
      <c r="D45" s="397"/>
      <c r="E45" s="398"/>
      <c r="F45" s="398"/>
      <c r="G45" s="398">
        <v>0</v>
      </c>
      <c r="H45" s="398"/>
      <c r="I45" s="398">
        <v>0</v>
      </c>
      <c r="J45" s="54" t="s">
        <v>178</v>
      </c>
      <c r="K45"/>
      <c r="L45" s="329"/>
      <c r="M45" s="329"/>
      <c r="N45" s="329"/>
      <c r="O45" s="329"/>
      <c r="P45" s="329"/>
      <c r="Q45" s="329"/>
      <c r="R45" s="329"/>
      <c r="S45" s="329"/>
      <c r="T45"/>
      <c r="U45"/>
      <c r="V45"/>
      <c r="W45"/>
      <c r="X45"/>
      <c r="Y45"/>
      <c r="Z45"/>
    </row>
    <row r="46" spans="1:26" x14ac:dyDescent="0.35">
      <c r="A46" s="160" t="s">
        <v>97</v>
      </c>
      <c r="B46" s="144">
        <v>0</v>
      </c>
      <c r="C46" s="144">
        <v>0</v>
      </c>
      <c r="D46" s="144">
        <v>0</v>
      </c>
      <c r="E46" s="144">
        <v>0.12433104</v>
      </c>
      <c r="F46" s="144">
        <v>-35.463131619999999</v>
      </c>
      <c r="G46" s="144">
        <v>-35.338800579999997</v>
      </c>
      <c r="H46" s="144"/>
      <c r="I46" s="144">
        <v>-35.338800579999997</v>
      </c>
      <c r="K46"/>
      <c r="L46" s="329"/>
      <c r="M46" s="329"/>
      <c r="N46" s="329"/>
      <c r="O46" s="329"/>
      <c r="P46" s="329"/>
      <c r="Q46" s="329"/>
      <c r="R46" s="329"/>
      <c r="S46" s="329"/>
      <c r="T46"/>
      <c r="U46"/>
      <c r="V46"/>
      <c r="W46"/>
      <c r="X46"/>
      <c r="Y46"/>
      <c r="Z46"/>
    </row>
    <row r="47" spans="1:26" x14ac:dyDescent="0.35">
      <c r="A47" s="165" t="s">
        <v>103</v>
      </c>
      <c r="B47" s="65"/>
      <c r="C47" s="65"/>
      <c r="D47" s="65"/>
      <c r="E47" s="65"/>
      <c r="F47" s="148">
        <v>9.4931000000000001E-2</v>
      </c>
      <c r="G47" s="148">
        <v>9.4931000000000001E-2</v>
      </c>
      <c r="H47" s="65"/>
      <c r="I47" s="148">
        <v>9.4931000000000001E-2</v>
      </c>
      <c r="J47" s="151"/>
      <c r="K47"/>
      <c r="L47" s="329"/>
      <c r="M47" s="329"/>
      <c r="N47" s="329"/>
      <c r="O47" s="329"/>
      <c r="P47" s="329"/>
      <c r="Q47" s="329"/>
      <c r="R47" s="329"/>
      <c r="S47" s="329"/>
      <c r="T47"/>
      <c r="U47"/>
      <c r="V47"/>
      <c r="W47"/>
      <c r="X47"/>
      <c r="Y47"/>
      <c r="Z47"/>
    </row>
    <row r="48" spans="1:26" x14ac:dyDescent="0.35">
      <c r="A48" s="166" t="e">
        <f>"Oma pääoma "&amp;#REF!</f>
        <v>#REF!</v>
      </c>
      <c r="B48" s="110">
        <v>19.399435950417601</v>
      </c>
      <c r="C48" s="110">
        <v>-2.9014332189515097</v>
      </c>
      <c r="D48" s="110">
        <v>-0.10612135999999998</v>
      </c>
      <c r="E48" s="110">
        <v>0.56706937702050797</v>
      </c>
      <c r="F48" s="110">
        <v>174.8471683263634</v>
      </c>
      <c r="G48" s="110">
        <v>191.80611907485002</v>
      </c>
      <c r="H48" s="110">
        <v>0.190915204019034</v>
      </c>
      <c r="I48" s="110">
        <v>191.99703427886905</v>
      </c>
      <c r="J48" s="151"/>
      <c r="K48"/>
      <c r="L48" s="329"/>
      <c r="M48" s="329"/>
      <c r="N48" s="329"/>
      <c r="O48" s="329"/>
      <c r="P48" s="329"/>
      <c r="Q48" s="329"/>
      <c r="R48" s="329"/>
      <c r="S48" s="329"/>
      <c r="T48"/>
      <c r="U48"/>
      <c r="V48"/>
      <c r="W48"/>
      <c r="X48"/>
      <c r="Y48"/>
      <c r="Z48"/>
    </row>
    <row r="49" spans="1:28" s="54" customFormat="1" outlineLevel="1" x14ac:dyDescent="0.35">
      <c r="A49" s="167"/>
      <c r="B49" s="78" t="e">
        <f>+'CONSOLIDATED STATEMENT OF COMPR'!#REF!</f>
        <v>#REF!</v>
      </c>
      <c r="C49" s="78" t="e">
        <f>+'CONSOLIDATED STATEMENT OF COMPR'!#REF!</f>
        <v>#REF!</v>
      </c>
      <c r="D49" s="78"/>
      <c r="E49" s="78" t="e">
        <f>+'CONSOLIDATED STATEMENT OF COMPR'!#REF!</f>
        <v>#REF!</v>
      </c>
      <c r="F49" s="78" t="e">
        <f>+'CONSOLIDATED STATEMENT OF COMPR'!#REF!+'CONSOLIDATED STATEMENT OF COMPR'!#REF!</f>
        <v>#REF!</v>
      </c>
      <c r="G49" s="78" t="e">
        <f>+'CONSOLIDATED STATEMENT OF COMPR'!#REF!</f>
        <v>#REF!</v>
      </c>
      <c r="H49" s="78" t="e">
        <f>+'CONSOLIDATED STATEMENT OF COMPR'!#REF!</f>
        <v>#REF!</v>
      </c>
      <c r="I49" s="78" t="e">
        <f>+'CONSOLIDATED STATEMENT OF COMPR'!#REF!</f>
        <v>#REF!</v>
      </c>
      <c r="J49" s="156"/>
      <c r="K49" s="151"/>
      <c r="L49" s="329"/>
      <c r="M49" s="329"/>
      <c r="N49" s="329"/>
      <c r="O49" s="329"/>
      <c r="P49" s="329"/>
      <c r="Q49" s="329"/>
      <c r="R49" s="329"/>
      <c r="S49" s="329"/>
      <c r="T49"/>
      <c r="U49" s="393"/>
      <c r="V49" s="393"/>
      <c r="W49" s="393"/>
      <c r="X49" s="393"/>
      <c r="Y49" s="393"/>
      <c r="Z49" s="393"/>
      <c r="AA49" s="45"/>
      <c r="AB49" s="45"/>
    </row>
    <row r="50" spans="1:28" s="54" customFormat="1" outlineLevel="1" x14ac:dyDescent="0.35">
      <c r="A50" s="78"/>
      <c r="B50" s="78" t="e">
        <f t="shared" ref="B50:I50" si="2">+B49-B48</f>
        <v>#REF!</v>
      </c>
      <c r="C50" s="78" t="e">
        <f t="shared" si="2"/>
        <v>#REF!</v>
      </c>
      <c r="D50" s="78">
        <f t="shared" si="2"/>
        <v>0.10612135999999998</v>
      </c>
      <c r="E50" s="78" t="e">
        <f t="shared" si="2"/>
        <v>#REF!</v>
      </c>
      <c r="F50" s="78" t="e">
        <f>+F49-F48</f>
        <v>#REF!</v>
      </c>
      <c r="G50" s="78" t="e">
        <f t="shared" si="2"/>
        <v>#REF!</v>
      </c>
      <c r="H50" s="78" t="e">
        <f t="shared" si="2"/>
        <v>#REF!</v>
      </c>
      <c r="I50" s="78" t="e">
        <f t="shared" si="2"/>
        <v>#REF!</v>
      </c>
      <c r="K50" s="151"/>
      <c r="L50" s="329"/>
      <c r="M50" s="329"/>
      <c r="N50" s="329"/>
      <c r="O50" s="329"/>
      <c r="P50" s="329"/>
      <c r="Q50" s="329"/>
      <c r="R50" s="329"/>
      <c r="S50" s="329"/>
      <c r="T50" s="393"/>
      <c r="U50" s="45"/>
      <c r="V50" s="45"/>
      <c r="W50" s="45"/>
      <c r="X50" s="45"/>
    </row>
    <row r="51" spans="1:28" outlineLevel="1" x14ac:dyDescent="0.35">
      <c r="B51" s="54"/>
      <c r="C51" s="78" t="e">
        <f>SUM(C50:D50)</f>
        <v>#REF!</v>
      </c>
      <c r="D51" s="54"/>
      <c r="E51" s="54"/>
      <c r="F51" s="54"/>
      <c r="G51" s="54"/>
      <c r="H51" s="54"/>
      <c r="I51" s="54"/>
      <c r="K51" s="54"/>
      <c r="L51" s="329"/>
      <c r="M51" s="329"/>
      <c r="N51" s="329"/>
      <c r="O51" s="329"/>
      <c r="P51" s="329"/>
      <c r="Q51" s="329"/>
      <c r="R51" s="329"/>
      <c r="S51" s="329"/>
      <c r="U51" s="54"/>
      <c r="V51" s="54"/>
      <c r="W51" s="54"/>
      <c r="X51" s="54"/>
      <c r="Y51" s="54"/>
      <c r="Z51" s="54"/>
      <c r="AA51" s="54"/>
      <c r="AB51" s="54"/>
    </row>
    <row r="52" spans="1:28" x14ac:dyDescent="0.35">
      <c r="C52" s="78"/>
      <c r="K52" s="54"/>
      <c r="L52" s="329"/>
      <c r="M52" s="329"/>
      <c r="N52" s="329"/>
      <c r="O52" s="329"/>
      <c r="P52" s="329"/>
      <c r="Q52" s="329"/>
      <c r="R52" s="329"/>
      <c r="S52" s="329"/>
      <c r="T52" s="54"/>
      <c r="U52" s="54"/>
      <c r="V52" s="54"/>
      <c r="W52" s="54"/>
      <c r="X52" s="54"/>
    </row>
    <row r="53" spans="1:28" x14ac:dyDescent="0.35">
      <c r="B53" s="78"/>
      <c r="L53" s="329"/>
      <c r="M53" s="329"/>
      <c r="N53" s="329"/>
      <c r="O53" s="329"/>
      <c r="P53" s="329"/>
      <c r="Q53" s="329"/>
      <c r="R53" s="329"/>
      <c r="S53" s="329"/>
      <c r="T53" s="54"/>
    </row>
    <row r="54" spans="1:28" x14ac:dyDescent="0.35">
      <c r="L54" s="54"/>
      <c r="M54" s="54"/>
      <c r="N54" s="54"/>
      <c r="O54" s="54"/>
      <c r="P54" s="54"/>
      <c r="Q54" s="54"/>
      <c r="R54" s="54"/>
      <c r="S54" s="54"/>
    </row>
    <row r="55" spans="1:28" x14ac:dyDescent="0.35">
      <c r="L55" s="54"/>
      <c r="M55" s="54"/>
      <c r="N55" s="54"/>
      <c r="O55" s="54"/>
      <c r="P55" s="54"/>
      <c r="Q55" s="54"/>
      <c r="R55" s="54"/>
      <c r="S55" s="54"/>
    </row>
  </sheetData>
  <pageMargins left="0.75" right="0.28000000000000003" top="1" bottom="1" header="0.4921259845" footer="0.4921259845"/>
  <pageSetup paperSize="9" scale="52" orientation="landscape" horizontalDpi="12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8BE20"/>
  </sheetPr>
  <dimension ref="A1:L47"/>
  <sheetViews>
    <sheetView showGridLines="0" zoomScale="90" zoomScaleNormal="90" workbookViewId="0">
      <selection activeCell="A21" sqref="A21"/>
    </sheetView>
  </sheetViews>
  <sheetFormatPr defaultColWidth="9.1796875" defaultRowHeight="13" x14ac:dyDescent="0.3"/>
  <cols>
    <col min="1" max="1" width="48.54296875" style="145" customWidth="1"/>
    <col min="2" max="2" width="10.54296875" style="146" customWidth="1"/>
    <col min="3" max="3" width="10.54296875" style="145" customWidth="1"/>
    <col min="4" max="4" width="10.54296875" style="146" customWidth="1"/>
    <col min="5" max="5" width="2.1796875" style="145" customWidth="1"/>
    <col min="6" max="6" width="71.81640625" style="145" customWidth="1"/>
    <col min="7" max="7" width="9.1796875" style="145"/>
    <col min="8" max="8" width="20.54296875" style="142" bestFit="1" customWidth="1"/>
    <col min="9" max="9" width="9.1796875" style="145"/>
    <col min="10" max="12" width="8.81640625" style="142" customWidth="1"/>
    <col min="13" max="16384" width="9.1796875" style="145"/>
  </cols>
  <sheetData>
    <row r="1" spans="1:12" ht="15.5" x14ac:dyDescent="0.35">
      <c r="A1" s="172" t="s">
        <v>74</v>
      </c>
      <c r="B1" s="173"/>
      <c r="C1" s="174"/>
      <c r="D1" s="175"/>
      <c r="F1" s="176"/>
    </row>
    <row r="2" spans="1:12" x14ac:dyDescent="0.3">
      <c r="A2" s="177" t="s">
        <v>123</v>
      </c>
      <c r="B2" s="178" t="e">
        <f>+#REF!</f>
        <v>#REF!</v>
      </c>
      <c r="C2" s="178" t="e">
        <f>+#REF!</f>
        <v>#REF!</v>
      </c>
      <c r="D2" s="179" t="s">
        <v>136</v>
      </c>
      <c r="F2" s="180" t="s">
        <v>149</v>
      </c>
    </row>
    <row r="3" spans="1:12" x14ac:dyDescent="0.3">
      <c r="A3" s="181"/>
      <c r="B3" s="140"/>
      <c r="C3" s="8"/>
      <c r="D3" s="182"/>
      <c r="F3" s="183"/>
    </row>
    <row r="4" spans="1:12" x14ac:dyDescent="0.3">
      <c r="A4" s="184" t="s">
        <v>11</v>
      </c>
      <c r="B4" s="7"/>
      <c r="C4" s="185"/>
      <c r="D4" s="186"/>
      <c r="F4" s="187"/>
    </row>
    <row r="5" spans="1:12" x14ac:dyDescent="0.3">
      <c r="A5" s="188"/>
      <c r="B5" s="7"/>
      <c r="C5" s="185"/>
      <c r="D5" s="186"/>
      <c r="F5" s="960"/>
    </row>
    <row r="6" spans="1:12" x14ac:dyDescent="0.3">
      <c r="A6" s="184" t="s">
        <v>12</v>
      </c>
      <c r="B6" s="7"/>
      <c r="C6" s="185"/>
      <c r="D6" s="186"/>
      <c r="F6" s="960"/>
      <c r="I6" s="274" t="s">
        <v>151</v>
      </c>
      <c r="J6" s="287"/>
      <c r="K6" s="288"/>
    </row>
    <row r="7" spans="1:12" x14ac:dyDescent="0.3">
      <c r="A7" s="189" t="s">
        <v>13</v>
      </c>
      <c r="B7" s="76" t="e">
        <f>+#REF!/1000000</f>
        <v>#REF!</v>
      </c>
      <c r="C7" s="77" t="e">
        <f>+#REF!/1000000</f>
        <v>#REF!</v>
      </c>
      <c r="D7" s="190" t="e">
        <f>+#REF!/1000000</f>
        <v>#REF!</v>
      </c>
      <c r="F7" s="960"/>
      <c r="I7" s="188"/>
      <c r="J7" s="213"/>
      <c r="K7" s="289"/>
    </row>
    <row r="8" spans="1:12" x14ac:dyDescent="0.3">
      <c r="A8" s="188" t="s">
        <v>15</v>
      </c>
      <c r="B8" s="74" t="e">
        <f>+#REF!/1000000</f>
        <v>#REF!</v>
      </c>
      <c r="C8" s="60" t="e">
        <f>+#REF!/1000000</f>
        <v>#REF!</v>
      </c>
      <c r="D8" s="191" t="e">
        <f>+#REF!/1000000</f>
        <v>#REF!</v>
      </c>
      <c r="F8" s="960"/>
      <c r="G8" s="59"/>
      <c r="I8" s="188"/>
      <c r="J8" s="213"/>
      <c r="K8" s="289"/>
    </row>
    <row r="9" spans="1:12" x14ac:dyDescent="0.3">
      <c r="A9" s="189" t="s">
        <v>17</v>
      </c>
      <c r="B9" s="74" t="e">
        <f>#REF!/1000000</f>
        <v>#REF!</v>
      </c>
      <c r="C9" s="60" t="e">
        <f>#REF!/1000000</f>
        <v>#REF!</v>
      </c>
      <c r="D9" s="191" t="e">
        <f>#REF!/1000000</f>
        <v>#REF!</v>
      </c>
      <c r="F9" s="960"/>
      <c r="G9" s="59"/>
      <c r="I9" s="188"/>
      <c r="J9" s="213"/>
      <c r="K9" s="289"/>
    </row>
    <row r="10" spans="1:12" x14ac:dyDescent="0.3">
      <c r="A10" s="193" t="s">
        <v>16</v>
      </c>
      <c r="B10" s="73" t="e">
        <f>+(#REF!-#REF!)/1000000</f>
        <v>#REF!</v>
      </c>
      <c r="C10" s="61" t="e">
        <f>+(#REF!-#REF!)/1000000</f>
        <v>#REF!</v>
      </c>
      <c r="D10" s="194" t="e">
        <f>+(#REF!-#REF!)/1000000</f>
        <v>#REF!</v>
      </c>
      <c r="F10" s="192"/>
      <c r="G10" s="59"/>
      <c r="I10" s="188"/>
      <c r="J10" s="213"/>
      <c r="K10" s="289"/>
    </row>
    <row r="11" spans="1:12" x14ac:dyDescent="0.3">
      <c r="A11" s="195"/>
      <c r="B11" s="76" t="e">
        <f>SUM(B7:B10)</f>
        <v>#REF!</v>
      </c>
      <c r="C11" s="77" t="e">
        <f>SUM(C7:C10)</f>
        <v>#REF!</v>
      </c>
      <c r="D11" s="190" t="e">
        <f>SUM(D7:D10)</f>
        <v>#REF!</v>
      </c>
      <c r="F11" s="192"/>
      <c r="G11" s="59"/>
      <c r="I11" s="290" t="e">
        <f>+B11-'CONSOLIDATED STATEMENT OF COMPR'!#REF!</f>
        <v>#REF!</v>
      </c>
      <c r="J11" s="77" t="e">
        <f>+C11-'CONSOLIDATED STATEMENT OF COMPR'!#REF!</f>
        <v>#REF!</v>
      </c>
      <c r="K11" s="190" t="e">
        <f>+D11-'CONSOLIDATED STATEMENT OF COMPR'!#REF!</f>
        <v>#REF!</v>
      </c>
      <c r="L11" s="59"/>
    </row>
    <row r="12" spans="1:12" x14ac:dyDescent="0.3">
      <c r="A12" s="195"/>
      <c r="B12" s="76"/>
      <c r="C12" s="77"/>
      <c r="D12" s="190"/>
      <c r="F12" s="192"/>
      <c r="G12" s="59"/>
      <c r="I12" s="188"/>
      <c r="J12" s="213"/>
      <c r="K12" s="289"/>
    </row>
    <row r="13" spans="1:12" x14ac:dyDescent="0.3">
      <c r="A13" s="195" t="s">
        <v>19</v>
      </c>
      <c r="B13" s="76"/>
      <c r="C13" s="77"/>
      <c r="D13" s="190"/>
      <c r="F13" s="961"/>
      <c r="G13" s="59"/>
      <c r="I13" s="188"/>
      <c r="J13" s="213"/>
      <c r="K13" s="289"/>
    </row>
    <row r="14" spans="1:12" x14ac:dyDescent="0.3">
      <c r="A14" s="188" t="s">
        <v>20</v>
      </c>
      <c r="B14" s="76" t="e">
        <f>#REF!/1000000</f>
        <v>#REF!</v>
      </c>
      <c r="C14" s="77" t="e">
        <f>#REF!/1000000</f>
        <v>#REF!</v>
      </c>
      <c r="D14" s="190" t="e">
        <f>#REF!/1000000</f>
        <v>#REF!</v>
      </c>
      <c r="F14" s="961"/>
      <c r="G14" s="59"/>
      <c r="I14" s="188"/>
      <c r="J14" s="213"/>
      <c r="K14" s="289"/>
    </row>
    <row r="15" spans="1:12" x14ac:dyDescent="0.3">
      <c r="A15" s="188" t="s">
        <v>133</v>
      </c>
      <c r="B15" s="411" t="e">
        <f>+#REF!/1000000</f>
        <v>#REF!</v>
      </c>
      <c r="C15" s="406" t="e">
        <f>+#REF!/1000000</f>
        <v>#REF!</v>
      </c>
      <c r="D15" s="190" t="e">
        <f>+#REF!/1000000</f>
        <v>#REF!</v>
      </c>
      <c r="F15" s="192"/>
      <c r="G15" s="59"/>
      <c r="I15" s="188"/>
      <c r="J15" s="213"/>
      <c r="K15" s="289"/>
    </row>
    <row r="16" spans="1:12" x14ac:dyDescent="0.3">
      <c r="A16" s="188" t="s">
        <v>18</v>
      </c>
      <c r="B16" s="76" t="e">
        <f>+(#REF!-#REF!+#REF!+#REF!+#REF!)/1000000</f>
        <v>#REF!</v>
      </c>
      <c r="C16" s="77" t="e">
        <f>+(#REF!-#REF!+#REF!+#REF!+#REF!)/1000000</f>
        <v>#REF!</v>
      </c>
      <c r="D16" s="190" t="e">
        <f>+(#REF!-#REF!+#REF!+#REF!+#REF!)/1000000</f>
        <v>#REF!</v>
      </c>
      <c r="F16" s="192"/>
      <c r="G16" s="59"/>
      <c r="I16" s="188"/>
      <c r="J16" s="213"/>
      <c r="K16" s="289"/>
    </row>
    <row r="17" spans="1:12" x14ac:dyDescent="0.3">
      <c r="A17" s="196" t="s">
        <v>21</v>
      </c>
      <c r="B17" s="73" t="e">
        <f>#REF!/1000000</f>
        <v>#REF!</v>
      </c>
      <c r="C17" s="61" t="e">
        <f>#REF!/1000000</f>
        <v>#REF!</v>
      </c>
      <c r="D17" s="194" t="e">
        <f>#REF!/1000000</f>
        <v>#REF!</v>
      </c>
      <c r="F17" s="192"/>
      <c r="G17" s="59"/>
      <c r="I17" s="290"/>
      <c r="J17" s="77"/>
      <c r="K17" s="190"/>
    </row>
    <row r="18" spans="1:12" x14ac:dyDescent="0.3">
      <c r="A18" s="195"/>
      <c r="B18" s="76" t="e">
        <f>SUM(B14:B17)</f>
        <v>#REF!</v>
      </c>
      <c r="C18" s="77" t="e">
        <f>SUM(C14:C17)</f>
        <v>#REF!</v>
      </c>
      <c r="D18" s="190" t="e">
        <f>SUM(D14:D17)</f>
        <v>#REF!</v>
      </c>
      <c r="F18" s="192"/>
      <c r="G18" s="59"/>
      <c r="I18" s="290" t="e">
        <f>+B18-'CONSOLIDATED STATEMENT OF COMPR'!#REF!</f>
        <v>#REF!</v>
      </c>
      <c r="J18" s="77" t="e">
        <f>+C18-'CONSOLIDATED STATEMENT OF COMPR'!#REF!</f>
        <v>#REF!</v>
      </c>
      <c r="K18" s="190" t="e">
        <f>+D18-'CONSOLIDATED STATEMENT OF COMPR'!#REF!</f>
        <v>#REF!</v>
      </c>
    </row>
    <row r="19" spans="1:12" x14ac:dyDescent="0.3">
      <c r="A19" s="189"/>
      <c r="B19" s="76"/>
      <c r="C19" s="77"/>
      <c r="D19" s="190"/>
      <c r="F19" s="192"/>
      <c r="G19" s="59"/>
      <c r="I19" s="188"/>
      <c r="J19" s="213"/>
      <c r="K19" s="289"/>
    </row>
    <row r="20" spans="1:12" x14ac:dyDescent="0.3">
      <c r="A20" s="197" t="s">
        <v>22</v>
      </c>
      <c r="B20" s="198" t="e">
        <f>B11+B18</f>
        <v>#REF!</v>
      </c>
      <c r="C20" s="199" t="e">
        <f>C11+C18</f>
        <v>#REF!</v>
      </c>
      <c r="D20" s="200" t="e">
        <f>D11+D18</f>
        <v>#REF!</v>
      </c>
      <c r="F20" s="201"/>
      <c r="G20" s="59"/>
      <c r="I20" s="290" t="e">
        <f>+B20-'CONSOLIDATED STATEMENT OF COMPR'!#REF!</f>
        <v>#REF!</v>
      </c>
      <c r="J20" s="77" t="e">
        <f>+C20-'CONSOLIDATED STATEMENT OF COMPR'!#REF!</f>
        <v>#REF!</v>
      </c>
      <c r="K20" s="190" t="e">
        <f>+D20-'CONSOLIDATED STATEMENT OF COMPR'!#REF!</f>
        <v>#REF!</v>
      </c>
    </row>
    <row r="21" spans="1:12" x14ac:dyDescent="0.3">
      <c r="A21" s="136"/>
      <c r="B21" s="136"/>
      <c r="C21" s="4"/>
      <c r="D21" s="136"/>
      <c r="F21" s="142"/>
      <c r="G21" s="59"/>
      <c r="I21" s="188"/>
      <c r="J21" s="213"/>
      <c r="K21" s="289"/>
    </row>
    <row r="22" spans="1:12" x14ac:dyDescent="0.3">
      <c r="F22" s="142"/>
      <c r="G22" s="59"/>
      <c r="I22" s="188"/>
      <c r="J22" s="213"/>
      <c r="K22" s="289"/>
    </row>
    <row r="23" spans="1:12" ht="15.5" x14ac:dyDescent="0.35">
      <c r="A23" s="172" t="s">
        <v>74</v>
      </c>
      <c r="B23" s="202"/>
      <c r="C23" s="203"/>
      <c r="D23" s="204"/>
      <c r="F23" s="176"/>
      <c r="G23" s="59"/>
      <c r="I23" s="188"/>
      <c r="J23" s="213"/>
      <c r="K23" s="289"/>
    </row>
    <row r="24" spans="1:12" x14ac:dyDescent="0.3">
      <c r="A24" s="177" t="s">
        <v>123</v>
      </c>
      <c r="B24" s="178" t="e">
        <f>B2</f>
        <v>#REF!</v>
      </c>
      <c r="C24" s="178" t="e">
        <f>C2</f>
        <v>#REF!</v>
      </c>
      <c r="D24" s="179" t="str">
        <f>D2</f>
        <v>12/2016</v>
      </c>
      <c r="F24" s="180" t="s">
        <v>149</v>
      </c>
      <c r="G24" s="59"/>
      <c r="I24" s="188"/>
      <c r="J24" s="213"/>
      <c r="K24" s="289"/>
    </row>
    <row r="25" spans="1:12" x14ac:dyDescent="0.3">
      <c r="A25" s="181"/>
      <c r="B25" s="140"/>
      <c r="C25" s="8"/>
      <c r="D25" s="205"/>
      <c r="F25" s="192"/>
      <c r="G25" s="59"/>
      <c r="I25" s="188"/>
      <c r="J25" s="213"/>
      <c r="K25" s="289"/>
    </row>
    <row r="26" spans="1:12" x14ac:dyDescent="0.3">
      <c r="A26" s="195" t="s">
        <v>23</v>
      </c>
      <c r="B26" s="136"/>
      <c r="C26" s="4"/>
      <c r="D26" s="206"/>
      <c r="F26" s="192"/>
      <c r="G26" s="59"/>
      <c r="I26" s="188"/>
      <c r="J26" s="213"/>
      <c r="K26" s="289"/>
    </row>
    <row r="27" spans="1:12" x14ac:dyDescent="0.3">
      <c r="A27" s="188"/>
      <c r="B27" s="7"/>
      <c r="C27" s="207"/>
      <c r="D27" s="208"/>
      <c r="F27" s="192"/>
      <c r="G27" s="59"/>
      <c r="I27" s="188"/>
      <c r="J27" s="213"/>
      <c r="K27" s="289"/>
    </row>
    <row r="28" spans="1:12" x14ac:dyDescent="0.3">
      <c r="A28" s="184" t="s">
        <v>24</v>
      </c>
      <c r="B28" s="76" t="e">
        <f>+#REF!/1000000</f>
        <v>#REF!</v>
      </c>
      <c r="C28" s="77" t="e">
        <f>+#REF!/1000000</f>
        <v>#REF!</v>
      </c>
      <c r="D28" s="190" t="e">
        <f>+#REF!/1000000</f>
        <v>#REF!</v>
      </c>
      <c r="F28" s="192"/>
      <c r="G28" s="59"/>
      <c r="I28" s="290" t="e">
        <f>+B28-'CONSOLIDATED STATEMENT OF COMPR'!#REF!</f>
        <v>#REF!</v>
      </c>
      <c r="J28" s="77" t="e">
        <f>+C28-'CONSOLIDATED STATEMENT OF COMPR'!#REF!</f>
        <v>#REF!</v>
      </c>
      <c r="K28" s="190" t="e">
        <f>+D28-'CONSOLIDATED STATEMENT OF COMPR'!#REF!</f>
        <v>#REF!</v>
      </c>
    </row>
    <row r="29" spans="1:12" x14ac:dyDescent="0.3">
      <c r="A29" s="184"/>
      <c r="B29" s="76"/>
      <c r="C29" s="77"/>
      <c r="D29" s="190"/>
      <c r="F29" s="192"/>
      <c r="G29" s="59"/>
      <c r="I29" s="188"/>
      <c r="J29" s="213"/>
      <c r="K29" s="289"/>
    </row>
    <row r="30" spans="1:12" s="146" customFormat="1" x14ac:dyDescent="0.3">
      <c r="A30" s="195" t="s">
        <v>28</v>
      </c>
      <c r="B30" s="76"/>
      <c r="C30" s="76"/>
      <c r="D30" s="209"/>
      <c r="F30" s="192"/>
      <c r="G30" s="69"/>
      <c r="H30" s="210"/>
      <c r="I30" s="184"/>
      <c r="J30" s="291"/>
      <c r="K30" s="292"/>
      <c r="L30" s="210"/>
    </row>
    <row r="31" spans="1:12" x14ac:dyDescent="0.3">
      <c r="A31" s="211" t="s">
        <v>29</v>
      </c>
      <c r="B31" s="76" t="e">
        <f>#REF!/1000000</f>
        <v>#REF!</v>
      </c>
      <c r="C31" s="77" t="e">
        <f>#REF!/1000000</f>
        <v>#REF!</v>
      </c>
      <c r="D31" s="190" t="e">
        <f>#REF!/1000000</f>
        <v>#REF!</v>
      </c>
      <c r="F31" s="192"/>
      <c r="G31" s="59"/>
      <c r="I31" s="188"/>
      <c r="J31" s="213"/>
      <c r="K31" s="289"/>
    </row>
    <row r="32" spans="1:12" x14ac:dyDescent="0.3">
      <c r="A32" s="211" t="s">
        <v>30</v>
      </c>
      <c r="B32" s="76" t="e">
        <f>#REF!/1000000</f>
        <v>#REF!</v>
      </c>
      <c r="C32" s="77" t="e">
        <f>#REF!/1000000</f>
        <v>#REF!</v>
      </c>
      <c r="D32" s="190" t="e">
        <f>#REF!/1000000</f>
        <v>#REF!</v>
      </c>
      <c r="F32" s="192"/>
      <c r="G32" s="59"/>
      <c r="I32" s="188"/>
      <c r="J32" s="213"/>
      <c r="K32" s="289"/>
    </row>
    <row r="33" spans="1:12" x14ac:dyDescent="0.3">
      <c r="A33" s="211" t="s">
        <v>139</v>
      </c>
      <c r="B33" s="76" t="e">
        <f>#REF!/1000000</f>
        <v>#REF!</v>
      </c>
      <c r="C33" s="77" t="e">
        <f>#REF!/1000000</f>
        <v>#REF!</v>
      </c>
      <c r="D33" s="190" t="e">
        <f>#REF!/1000000</f>
        <v>#REF!</v>
      </c>
      <c r="F33" s="961"/>
      <c r="G33" s="59"/>
      <c r="I33" s="188"/>
      <c r="J33" s="213"/>
      <c r="K33" s="289"/>
    </row>
    <row r="34" spans="1:12" x14ac:dyDescent="0.3">
      <c r="A34" s="212" t="s">
        <v>31</v>
      </c>
      <c r="B34" s="73" t="e">
        <f>(#REF!+#REF!)/1000000</f>
        <v>#REF!</v>
      </c>
      <c r="C34" s="61" t="e">
        <f>(#REF!+#REF!)/1000000</f>
        <v>#REF!</v>
      </c>
      <c r="D34" s="194" t="e">
        <f>(#REF!+#REF!)/1000000</f>
        <v>#REF!</v>
      </c>
      <c r="F34" s="961"/>
      <c r="G34" s="59"/>
      <c r="I34" s="188"/>
      <c r="J34" s="213"/>
      <c r="K34" s="289"/>
    </row>
    <row r="35" spans="1:12" x14ac:dyDescent="0.3">
      <c r="A35" s="188"/>
      <c r="B35" s="76" t="e">
        <f>SUM(B31:B34)</f>
        <v>#REF!</v>
      </c>
      <c r="C35" s="77" t="e">
        <f>SUM(C31:C34)</f>
        <v>#REF!</v>
      </c>
      <c r="D35" s="190" t="e">
        <f>SUM(D31:D34)</f>
        <v>#REF!</v>
      </c>
      <c r="F35" s="192"/>
      <c r="G35" s="59"/>
      <c r="I35" s="290" t="e">
        <f>+B35-'CONSOLIDATED STATEMENT OF COMPR'!#REF!</f>
        <v>#REF!</v>
      </c>
      <c r="J35" s="77" t="e">
        <f>+C35-'CONSOLIDATED STATEMENT OF COMPR'!#REF!</f>
        <v>#REF!</v>
      </c>
      <c r="K35" s="190" t="e">
        <f>+D35-'CONSOLIDATED STATEMENT OF COMPR'!#REF!</f>
        <v>#REF!</v>
      </c>
    </row>
    <row r="36" spans="1:12" s="146" customFormat="1" ht="16.5" customHeight="1" x14ac:dyDescent="0.3">
      <c r="A36" s="195" t="s">
        <v>32</v>
      </c>
      <c r="B36" s="76"/>
      <c r="C36" s="76"/>
      <c r="D36" s="209"/>
      <c r="F36" s="961"/>
      <c r="G36" s="69"/>
      <c r="H36" s="210"/>
      <c r="I36" s="184"/>
      <c r="J36" s="291"/>
      <c r="K36" s="292"/>
      <c r="L36" s="210"/>
    </row>
    <row r="37" spans="1:12" x14ac:dyDescent="0.3">
      <c r="A37" s="211" t="s">
        <v>139</v>
      </c>
      <c r="B37" s="76" t="e">
        <f>#REF!/1000000</f>
        <v>#REF!</v>
      </c>
      <c r="C37" s="77" t="e">
        <f>#REF!/1000000</f>
        <v>#REF!</v>
      </c>
      <c r="D37" s="190" t="e">
        <f>#REF!/1000000</f>
        <v>#REF!</v>
      </c>
      <c r="F37" s="961"/>
      <c r="G37" s="59"/>
      <c r="I37" s="188"/>
      <c r="J37" s="213"/>
      <c r="K37" s="289"/>
    </row>
    <row r="38" spans="1:12" x14ac:dyDescent="0.3">
      <c r="A38" s="211" t="s">
        <v>134</v>
      </c>
      <c r="B38" s="76" t="e">
        <f>+#REF!/1000000</f>
        <v>#REF!</v>
      </c>
      <c r="C38" s="77" t="e">
        <f>+#REF!/1000000</f>
        <v>#REF!</v>
      </c>
      <c r="D38" s="190" t="e">
        <f>+#REF!/1000000</f>
        <v>#REF!</v>
      </c>
      <c r="F38" s="192"/>
      <c r="G38" s="59"/>
      <c r="I38" s="188"/>
      <c r="J38" s="213"/>
      <c r="K38" s="289"/>
    </row>
    <row r="39" spans="1:12" x14ac:dyDescent="0.3">
      <c r="A39" s="211" t="s">
        <v>150</v>
      </c>
      <c r="B39" s="76" t="e">
        <f>+#REF!/1000000</f>
        <v>#REF!</v>
      </c>
      <c r="C39" s="77" t="e">
        <f>+#REF!/1000000</f>
        <v>#REF!</v>
      </c>
      <c r="D39" s="190" t="e">
        <f>+#REF!/1000000</f>
        <v>#REF!</v>
      </c>
      <c r="F39" s="192"/>
      <c r="G39" s="59"/>
      <c r="I39" s="188"/>
      <c r="J39" s="213"/>
      <c r="K39" s="289"/>
    </row>
    <row r="40" spans="1:12" s="207" customFormat="1" x14ac:dyDescent="0.3">
      <c r="A40" s="211" t="s">
        <v>30</v>
      </c>
      <c r="B40" s="76" t="e">
        <f>+#REF!/1000000</f>
        <v>#REF!</v>
      </c>
      <c r="C40" s="77" t="e">
        <f>+#REF!/1000000</f>
        <v>#REF!</v>
      </c>
      <c r="D40" s="190" t="e">
        <f>+#REF!/1000000</f>
        <v>#REF!</v>
      </c>
      <c r="F40" s="192"/>
      <c r="G40" s="77"/>
      <c r="H40" s="213"/>
      <c r="I40" s="188"/>
      <c r="J40" s="213"/>
      <c r="K40" s="289"/>
      <c r="L40" s="213"/>
    </row>
    <row r="41" spans="1:12" s="207" customFormat="1" x14ac:dyDescent="0.3">
      <c r="A41" s="214" t="s">
        <v>31</v>
      </c>
      <c r="B41" s="73" t="e">
        <f>+(#REF!+#REF!+#REF!+#REF!)/1000000</f>
        <v>#REF!</v>
      </c>
      <c r="C41" s="61" t="e">
        <f>+(#REF!+#REF!+#REF!+#REF!)/1000000</f>
        <v>#REF!</v>
      </c>
      <c r="D41" s="194" t="e">
        <f>+(#REF!+#REF!+#REF!+#REF!)/1000000</f>
        <v>#REF!</v>
      </c>
      <c r="F41" s="192"/>
      <c r="G41" s="77"/>
      <c r="H41" s="213"/>
      <c r="I41" s="188"/>
      <c r="J41" s="213"/>
      <c r="K41" s="289"/>
      <c r="L41" s="213"/>
    </row>
    <row r="42" spans="1:12" x14ac:dyDescent="0.3">
      <c r="A42" s="189"/>
      <c r="B42" s="76" t="e">
        <f>SUM(B37:B41)</f>
        <v>#REF!</v>
      </c>
      <c r="C42" s="77" t="e">
        <f>SUM(C37:C41)</f>
        <v>#REF!</v>
      </c>
      <c r="D42" s="190" t="e">
        <f>SUM(D37:D41)</f>
        <v>#REF!</v>
      </c>
      <c r="F42" s="192"/>
      <c r="G42" s="59"/>
      <c r="I42" s="290" t="e">
        <f>+B42-'CONSOLIDATED STATEMENT OF COMPR'!#REF!</f>
        <v>#REF!</v>
      </c>
      <c r="J42" s="77" t="e">
        <f>+C42-'CONSOLIDATED STATEMENT OF COMPR'!#REF!</f>
        <v>#REF!</v>
      </c>
      <c r="K42" s="190" t="e">
        <f>+D42-'CONSOLIDATED STATEMENT OF COMPR'!#REF!</f>
        <v>#REF!</v>
      </c>
    </row>
    <row r="43" spans="1:12" x14ac:dyDescent="0.3">
      <c r="A43" s="181"/>
      <c r="B43" s="74"/>
      <c r="C43" s="60"/>
      <c r="D43" s="191"/>
      <c r="F43" s="192"/>
      <c r="G43" s="59"/>
      <c r="I43" s="188"/>
      <c r="J43" s="213"/>
      <c r="K43" s="289"/>
    </row>
    <row r="44" spans="1:12" x14ac:dyDescent="0.3">
      <c r="A44" s="197" t="s">
        <v>34</v>
      </c>
      <c r="B44" s="73" t="e">
        <f>B28+B35+B42</f>
        <v>#REF!</v>
      </c>
      <c r="C44" s="61" t="e">
        <f t="shared" ref="C44:D44" si="0">C28+C35+C42</f>
        <v>#REF!</v>
      </c>
      <c r="D44" s="194" t="e">
        <f t="shared" si="0"/>
        <v>#REF!</v>
      </c>
      <c r="F44" s="201"/>
      <c r="G44" s="59"/>
      <c r="I44" s="293" t="e">
        <f>+B44-'CONSOLIDATED STATEMENT OF COMPR'!#REF!</f>
        <v>#REF!</v>
      </c>
      <c r="J44" s="61" t="e">
        <f>+C44-'CONSOLIDATED STATEMENT OF COMPR'!#REF!</f>
        <v>#REF!</v>
      </c>
      <c r="K44" s="194" t="e">
        <f>+D44-'CONSOLIDATED STATEMENT OF COMPR'!#REF!</f>
        <v>#REF!</v>
      </c>
    </row>
    <row r="45" spans="1:12" x14ac:dyDescent="0.3">
      <c r="A45" s="1"/>
      <c r="B45" s="141"/>
      <c r="C45" s="1"/>
      <c r="D45" s="1"/>
      <c r="G45" s="59"/>
    </row>
    <row r="46" spans="1:12" x14ac:dyDescent="0.3">
      <c r="A46" s="1"/>
      <c r="B46" s="141"/>
      <c r="C46" s="1"/>
      <c r="D46" s="1"/>
      <c r="G46" s="59"/>
    </row>
    <row r="47" spans="1:12" x14ac:dyDescent="0.3">
      <c r="I47" s="77" t="e">
        <f>+B44-#REF!/1000000</f>
        <v>#REF!</v>
      </c>
      <c r="J47" s="77" t="e">
        <f>+C44-#REF!/1000000</f>
        <v>#REF!</v>
      </c>
      <c r="K47" s="77" t="e">
        <f>+D44-#REF!/1000000</f>
        <v>#REF!</v>
      </c>
    </row>
  </sheetData>
  <mergeCells count="5">
    <mergeCell ref="F5:F7"/>
    <mergeCell ref="F8:F9"/>
    <mergeCell ref="F13:F14"/>
    <mergeCell ref="F33:F34"/>
    <mergeCell ref="F36:F37"/>
  </mergeCells>
  <pageMargins left="0.99" right="0.27" top="0.98425196850393704" bottom="0" header="0.77" footer="0.4921259845"/>
  <pageSetup paperSize="9" scale="94" fitToHeight="7" orientation="portrait" horizontalDpi="1200" verticalDpi="1200" r:id="rId1"/>
  <headerFooter alignWithMargins="0"/>
  <rowBreaks count="1" manualBreakCount="1">
    <brk id="22" max="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8BE20"/>
    <pageSetUpPr fitToPage="1"/>
  </sheetPr>
  <dimension ref="A1:N44"/>
  <sheetViews>
    <sheetView showGridLines="0" zoomScaleNormal="100" workbookViewId="0">
      <selection activeCell="A21" sqref="A21"/>
    </sheetView>
  </sheetViews>
  <sheetFormatPr defaultColWidth="9.1796875" defaultRowHeight="13" x14ac:dyDescent="0.3"/>
  <cols>
    <col min="1" max="1" width="59.54296875" style="265" customWidth="1"/>
    <col min="2" max="4" width="11.1796875" style="267" customWidth="1"/>
    <col min="5" max="5" width="3" style="231" customWidth="1"/>
    <col min="6" max="6" width="71.453125" style="231" customWidth="1"/>
    <col min="7" max="16384" width="9.1796875" style="231"/>
  </cols>
  <sheetData>
    <row r="1" spans="1:14" ht="15.5" x14ac:dyDescent="0.35">
      <c r="A1" s="228" t="s">
        <v>75</v>
      </c>
      <c r="B1" s="229"/>
      <c r="C1" s="229"/>
      <c r="D1" s="230"/>
      <c r="F1" s="176"/>
    </row>
    <row r="2" spans="1:14" x14ac:dyDescent="0.3">
      <c r="A2" s="232" t="s">
        <v>123</v>
      </c>
      <c r="B2" s="233" t="e">
        <f>+#REF!</f>
        <v>#REF!</v>
      </c>
      <c r="C2" s="233" t="e">
        <f>+#REF!</f>
        <v>#REF!</v>
      </c>
      <c r="D2" s="234" t="s">
        <v>135</v>
      </c>
      <c r="F2" s="235" t="s">
        <v>149</v>
      </c>
    </row>
    <row r="3" spans="1:14" x14ac:dyDescent="0.3">
      <c r="A3" s="236"/>
      <c r="B3" s="237"/>
      <c r="C3" s="237"/>
      <c r="D3" s="270"/>
      <c r="F3" s="183"/>
    </row>
    <row r="4" spans="1:14" x14ac:dyDescent="0.3">
      <c r="A4" s="238" t="s">
        <v>35</v>
      </c>
      <c r="B4" s="239"/>
      <c r="C4" s="239"/>
      <c r="D4" s="240"/>
      <c r="F4" s="187"/>
    </row>
    <row r="5" spans="1:14" x14ac:dyDescent="0.3">
      <c r="A5" s="241" t="s">
        <v>7</v>
      </c>
      <c r="B5" s="239" t="e">
        <f>+'CONSOLIDATED STATEMENT OF FINAN'!#REF!</f>
        <v>#REF!</v>
      </c>
      <c r="C5" s="242" t="e">
        <f>+'CONSOLIDATED STATEMENT OF FINAN'!#REF!</f>
        <v>#REF!</v>
      </c>
      <c r="D5" s="243" t="e">
        <f>+'CONSOLIDATED STATEMENT OF FINAN'!#REF!</f>
        <v>#REF!</v>
      </c>
      <c r="F5" s="187"/>
      <c r="I5" s="274" t="s">
        <v>151</v>
      </c>
      <c r="J5" s="275"/>
      <c r="K5" s="275"/>
      <c r="L5" s="275"/>
      <c r="M5" s="275"/>
      <c r="N5" s="276"/>
    </row>
    <row r="6" spans="1:14" x14ac:dyDescent="0.3">
      <c r="A6" s="244" t="s">
        <v>70</v>
      </c>
      <c r="B6" s="245" t="e">
        <f>SUM('CONSOLIDATED STATEMENT OF FINAN'!#REF!)</f>
        <v>#REF!</v>
      </c>
      <c r="C6" s="246" t="e">
        <f>SUM('CONSOLIDATED STATEMENT OF FINAN'!#REF!)</f>
        <v>#REF!</v>
      </c>
      <c r="D6" s="247" t="e">
        <f>SUM('CONSOLIDATED STATEMENT OF FINAN'!#REF!)</f>
        <v>#REF!</v>
      </c>
      <c r="F6" s="187"/>
      <c r="I6" s="277"/>
      <c r="J6" s="263"/>
      <c r="K6" s="263"/>
      <c r="L6" s="263"/>
      <c r="M6" s="263"/>
      <c r="N6" s="278"/>
    </row>
    <row r="7" spans="1:14" x14ac:dyDescent="0.3">
      <c r="A7" s="241" t="s">
        <v>36</v>
      </c>
      <c r="B7" s="239" t="e">
        <f>+'CONSOLIDATED STATEMENT OF FINAN'!#REF!</f>
        <v>#REF!</v>
      </c>
      <c r="C7" s="242" t="e">
        <f>+'CONSOLIDATED STATEMENT OF FINAN'!#REF!</f>
        <v>#REF!</v>
      </c>
      <c r="D7" s="243" t="e">
        <f>+'CONSOLIDATED STATEMENT OF FINAN'!#REF!</f>
        <v>#REF!</v>
      </c>
      <c r="F7" s="187"/>
      <c r="I7" s="279" t="e">
        <f>SUM(B5:B6)</f>
        <v>#REF!</v>
      </c>
      <c r="J7" s="280" t="e">
        <f>SUM(C5:C6)</f>
        <v>#REF!</v>
      </c>
      <c r="K7" s="280" t="e">
        <f>SUM(D5:D6)</f>
        <v>#REF!</v>
      </c>
      <c r="L7" s="280" t="e">
        <f>+I7-B7</f>
        <v>#REF!</v>
      </c>
      <c r="M7" s="280" t="e">
        <f>+J7-C7</f>
        <v>#REF!</v>
      </c>
      <c r="N7" s="281" t="e">
        <f>+K7-D7</f>
        <v>#REF!</v>
      </c>
    </row>
    <row r="8" spans="1:14" ht="6" customHeight="1" x14ac:dyDescent="0.3">
      <c r="A8" s="238"/>
      <c r="B8" s="239"/>
      <c r="C8" s="242"/>
      <c r="D8" s="243"/>
      <c r="F8" s="192"/>
      <c r="I8" s="277"/>
      <c r="J8" s="263"/>
      <c r="K8" s="263"/>
      <c r="L8" s="263"/>
      <c r="M8" s="263"/>
      <c r="N8" s="278"/>
    </row>
    <row r="9" spans="1:14" x14ac:dyDescent="0.3">
      <c r="A9" s="248" t="s">
        <v>38</v>
      </c>
      <c r="B9" s="239" t="e">
        <f>+'CONSOLIDATED STATEMENT OF FINAN'!#REF!</f>
        <v>#REF!</v>
      </c>
      <c r="C9" s="242" t="e">
        <f>+'CONSOLIDATED STATEMENT OF FINAN'!#REF!</f>
        <v>#REF!</v>
      </c>
      <c r="D9" s="243" t="e">
        <f>+'CONSOLIDATED STATEMENT OF FINAN'!#REF!</f>
        <v>#REF!</v>
      </c>
      <c r="F9" s="192"/>
      <c r="I9" s="277"/>
      <c r="J9" s="263"/>
      <c r="K9" s="263"/>
      <c r="L9" s="263"/>
      <c r="M9" s="263"/>
      <c r="N9" s="278"/>
    </row>
    <row r="10" spans="1:14" x14ac:dyDescent="0.3">
      <c r="A10" s="248" t="s">
        <v>39</v>
      </c>
      <c r="B10" s="239" t="e">
        <f>+'CONSOLIDATED STATEMENT OF FINAN'!#REF!</f>
        <v>#REF!</v>
      </c>
      <c r="C10" s="242" t="e">
        <f>+'CONSOLIDATED STATEMENT OF FINAN'!#REF!</f>
        <v>#REF!</v>
      </c>
      <c r="D10" s="243" t="e">
        <f>+'CONSOLIDATED STATEMENT OF FINAN'!#REF!</f>
        <v>#REF!</v>
      </c>
      <c r="F10" s="192"/>
      <c r="I10" s="277"/>
      <c r="J10" s="263"/>
      <c r="K10" s="263"/>
      <c r="L10" s="263"/>
      <c r="M10" s="263"/>
      <c r="N10" s="278"/>
    </row>
    <row r="11" spans="1:14" x14ac:dyDescent="0.3">
      <c r="A11" s="249" t="s">
        <v>40</v>
      </c>
      <c r="B11" s="245" t="e">
        <f>+'CONSOLIDATED STATEMENT OF FINAN'!#REF!</f>
        <v>#REF!</v>
      </c>
      <c r="C11" s="246" t="e">
        <f>+'CONSOLIDATED STATEMENT OF FINAN'!#REF!</f>
        <v>#REF!</v>
      </c>
      <c r="D11" s="247" t="e">
        <f>+'CONSOLIDATED STATEMENT OF FINAN'!#REF!</f>
        <v>#REF!</v>
      </c>
      <c r="F11" s="192"/>
      <c r="I11" s="277"/>
      <c r="J11" s="263"/>
      <c r="K11" s="263"/>
      <c r="L11" s="263"/>
      <c r="M11" s="263"/>
      <c r="N11" s="278"/>
    </row>
    <row r="12" spans="1:14" x14ac:dyDescent="0.3">
      <c r="A12" s="238" t="s">
        <v>37</v>
      </c>
      <c r="B12" s="239" t="e">
        <f>+'CONSOLIDATED STATEMENT OF FINAN'!#REF!</f>
        <v>#REF!</v>
      </c>
      <c r="C12" s="242" t="e">
        <f>+'CONSOLIDATED STATEMENT OF FINAN'!#REF!</f>
        <v>#REF!</v>
      </c>
      <c r="D12" s="243" t="e">
        <f>+'CONSOLIDATED STATEMENT OF FINAN'!#REF!</f>
        <v>#REF!</v>
      </c>
      <c r="F12" s="192"/>
      <c r="I12" s="279" t="e">
        <f>SUM(B9:B11)</f>
        <v>#REF!</v>
      </c>
      <c r="J12" s="280" t="e">
        <f>SUM(C9:C11)</f>
        <v>#REF!</v>
      </c>
      <c r="K12" s="280" t="e">
        <f>SUM(D9:D11)</f>
        <v>#REF!</v>
      </c>
      <c r="L12" s="280" t="e">
        <f>+I12-B12</f>
        <v>#REF!</v>
      </c>
      <c r="M12" s="280" t="e">
        <f>+J12-C12</f>
        <v>#REF!</v>
      </c>
      <c r="N12" s="281" t="e">
        <f>+K12-D12</f>
        <v>#REF!</v>
      </c>
    </row>
    <row r="13" spans="1:14" x14ac:dyDescent="0.3">
      <c r="A13" s="241" t="s">
        <v>41</v>
      </c>
      <c r="B13" s="239" t="e">
        <f>+'CONSOLIDATED STATEMENT OF FINAN'!#REF!</f>
        <v>#REF!</v>
      </c>
      <c r="C13" s="242" t="e">
        <f>+'CONSOLIDATED STATEMENT OF FINAN'!#REF!</f>
        <v>#REF!</v>
      </c>
      <c r="D13" s="243" t="e">
        <f>+'CONSOLIDATED STATEMENT OF FINAN'!#REF!</f>
        <v>#REF!</v>
      </c>
      <c r="F13" s="192"/>
      <c r="I13" s="277"/>
      <c r="J13" s="263"/>
      <c r="K13" s="263"/>
      <c r="L13" s="263"/>
      <c r="M13" s="263"/>
      <c r="N13" s="278"/>
    </row>
    <row r="14" spans="1:14" x14ac:dyDescent="0.3">
      <c r="A14" s="241" t="s">
        <v>42</v>
      </c>
      <c r="B14" s="239" t="e">
        <f>+'CONSOLIDATED STATEMENT OF FINAN'!#REF!</f>
        <v>#REF!</v>
      </c>
      <c r="C14" s="242" t="e">
        <f>+'CONSOLIDATED STATEMENT OF FINAN'!#REF!</f>
        <v>#REF!</v>
      </c>
      <c r="D14" s="243" t="e">
        <f>+'CONSOLIDATED STATEMENT OF FINAN'!#REF!</f>
        <v>#REF!</v>
      </c>
      <c r="F14" s="192"/>
      <c r="I14" s="277"/>
      <c r="J14" s="263"/>
      <c r="K14" s="263"/>
      <c r="L14" s="263"/>
      <c r="M14" s="263"/>
      <c r="N14" s="278"/>
    </row>
    <row r="15" spans="1:14" x14ac:dyDescent="0.3">
      <c r="A15" s="250" t="s">
        <v>43</v>
      </c>
      <c r="B15" s="245" t="e">
        <f>+'CONSOLIDATED STATEMENT OF FINAN'!#REF!</f>
        <v>#REF!</v>
      </c>
      <c r="C15" s="246" t="e">
        <f>+'CONSOLIDATED STATEMENT OF FINAN'!#REF!</f>
        <v>#REF!</v>
      </c>
      <c r="D15" s="247" t="e">
        <f>+'CONSOLIDATED STATEMENT OF FINAN'!#REF!</f>
        <v>#REF!</v>
      </c>
      <c r="F15" s="192"/>
      <c r="I15" s="277"/>
      <c r="J15" s="263"/>
      <c r="K15" s="263"/>
      <c r="L15" s="263"/>
      <c r="M15" s="263"/>
      <c r="N15" s="278"/>
    </row>
    <row r="16" spans="1:14" x14ac:dyDescent="0.3">
      <c r="A16" s="238" t="s">
        <v>44</v>
      </c>
      <c r="B16" s="239" t="e">
        <f>+'CONSOLIDATED STATEMENT OF FINAN'!#REF!</f>
        <v>#REF!</v>
      </c>
      <c r="C16" s="242" t="e">
        <f>+'CONSOLIDATED STATEMENT OF FINAN'!#REF!</f>
        <v>#REF!</v>
      </c>
      <c r="D16" s="243" t="e">
        <f>+'CONSOLIDATED STATEMENT OF FINAN'!#REF!</f>
        <v>#REF!</v>
      </c>
      <c r="F16" s="192"/>
      <c r="I16" s="279" t="e">
        <f>SUM(B13:B15)+B12+B7</f>
        <v>#REF!</v>
      </c>
      <c r="J16" s="280" t="e">
        <f>SUM(C13:C15)+C12+C7</f>
        <v>#REF!</v>
      </c>
      <c r="K16" s="280" t="e">
        <f>SUM(D13:D15)+D12+D7</f>
        <v>#REF!</v>
      </c>
      <c r="L16" s="280" t="e">
        <f>+I16-B16</f>
        <v>#REF!</v>
      </c>
      <c r="M16" s="280" t="e">
        <f>+J16-C16</f>
        <v>#REF!</v>
      </c>
      <c r="N16" s="281" t="e">
        <f>+K16-D16</f>
        <v>#REF!</v>
      </c>
    </row>
    <row r="17" spans="1:14" ht="8.25" customHeight="1" x14ac:dyDescent="0.3">
      <c r="A17" s="241" t="s">
        <v>45</v>
      </c>
      <c r="B17" s="239"/>
      <c r="C17" s="242"/>
      <c r="D17" s="243"/>
      <c r="F17" s="192"/>
      <c r="I17" s="277"/>
      <c r="J17" s="263"/>
      <c r="K17" s="263"/>
      <c r="L17" s="263"/>
      <c r="M17" s="263"/>
      <c r="N17" s="278"/>
    </row>
    <row r="18" spans="1:14" x14ac:dyDescent="0.3">
      <c r="A18" s="238" t="s">
        <v>46</v>
      </c>
      <c r="B18" s="239"/>
      <c r="C18" s="242"/>
      <c r="D18" s="243"/>
      <c r="F18" s="192"/>
      <c r="I18" s="277"/>
      <c r="J18" s="263"/>
      <c r="K18" s="263"/>
      <c r="L18" s="263"/>
      <c r="M18" s="263"/>
      <c r="N18" s="278"/>
    </row>
    <row r="19" spans="1:14" ht="25.5" x14ac:dyDescent="0.3">
      <c r="A19" s="251" t="s">
        <v>77</v>
      </c>
      <c r="B19" s="252" t="e">
        <f>+'CONSOLIDATED STATEMENT OF FINAN'!#REF!</f>
        <v>#REF!</v>
      </c>
      <c r="C19" s="253" t="e">
        <f>+'CONSOLIDATED STATEMENT OF FINAN'!#REF!</f>
        <v>#REF!</v>
      </c>
      <c r="D19" s="254" t="e">
        <f>+'CONSOLIDATED STATEMENT OF FINAN'!#REF!</f>
        <v>#REF!</v>
      </c>
      <c r="F19" s="192"/>
      <c r="I19" s="277"/>
      <c r="J19" s="263"/>
      <c r="K19" s="263"/>
      <c r="L19" s="263"/>
      <c r="M19" s="263"/>
      <c r="N19" s="278"/>
    </row>
    <row r="20" spans="1:14" x14ac:dyDescent="0.3">
      <c r="A20" s="248" t="s">
        <v>47</v>
      </c>
      <c r="B20" s="239" t="e">
        <f>+'CONSOLIDATED STATEMENT OF FINAN'!#REF!</f>
        <v>#REF!</v>
      </c>
      <c r="C20" s="242" t="e">
        <f>+'CONSOLIDATED STATEMENT OF FINAN'!#REF!</f>
        <v>#REF!</v>
      </c>
      <c r="D20" s="243" t="e">
        <f>+'CONSOLIDATED STATEMENT OF FINAN'!#REF!</f>
        <v>#REF!</v>
      </c>
      <c r="F20" s="192"/>
      <c r="I20" s="277"/>
      <c r="J20" s="263"/>
      <c r="K20" s="263"/>
      <c r="L20" s="263"/>
      <c r="M20" s="263"/>
      <c r="N20" s="278"/>
    </row>
    <row r="21" spans="1:14" x14ac:dyDescent="0.3">
      <c r="A21" s="249" t="s">
        <v>73</v>
      </c>
      <c r="B21" s="245" t="e">
        <f>SUM('CONSOLIDATED STATEMENT OF FINAN'!#REF!)</f>
        <v>#REF!</v>
      </c>
      <c r="C21" s="246" t="e">
        <f>SUM('CONSOLIDATED STATEMENT OF FINAN'!#REF!)</f>
        <v>#REF!</v>
      </c>
      <c r="D21" s="247" t="e">
        <f>SUM('CONSOLIDATED STATEMENT OF FINAN'!#REF!)</f>
        <v>#REF!</v>
      </c>
      <c r="F21" s="255"/>
      <c r="I21" s="277"/>
      <c r="J21" s="263"/>
      <c r="K21" s="263"/>
      <c r="L21" s="263"/>
      <c r="M21" s="263"/>
      <c r="N21" s="278"/>
    </row>
    <row r="22" spans="1:14" x14ac:dyDescent="0.3">
      <c r="A22" s="238" t="s">
        <v>48</v>
      </c>
      <c r="B22" s="239" t="e">
        <f>+'CONSOLIDATED STATEMENT OF FINAN'!#REF!</f>
        <v>#REF!</v>
      </c>
      <c r="C22" s="242" t="e">
        <f>+'CONSOLIDATED STATEMENT OF FINAN'!#REF!</f>
        <v>#REF!</v>
      </c>
      <c r="D22" s="243" t="e">
        <f>+'CONSOLIDATED STATEMENT OF FINAN'!#REF!</f>
        <v>#REF!</v>
      </c>
      <c r="F22" s="256"/>
      <c r="I22" s="279" t="e">
        <f>SUM(B19:B21)</f>
        <v>#REF!</v>
      </c>
      <c r="J22" s="280" t="e">
        <f>SUM(C19:C21)</f>
        <v>#REF!</v>
      </c>
      <c r="K22" s="280" t="e">
        <f>SUM(D19:D21)</f>
        <v>#REF!</v>
      </c>
      <c r="L22" s="280" t="e">
        <f>+I22-B22</f>
        <v>#REF!</v>
      </c>
      <c r="M22" s="280" t="e">
        <f>+J22-C22</f>
        <v>#REF!</v>
      </c>
      <c r="N22" s="281" t="e">
        <f>+K22-D22</f>
        <v>#REF!</v>
      </c>
    </row>
    <row r="23" spans="1:14" ht="7.5" customHeight="1" x14ac:dyDescent="0.3">
      <c r="A23" s="241"/>
      <c r="B23" s="239"/>
      <c r="C23" s="242"/>
      <c r="D23" s="243"/>
      <c r="F23" s="256"/>
      <c r="I23" s="277"/>
      <c r="J23" s="263"/>
      <c r="K23" s="263"/>
      <c r="L23" s="263"/>
      <c r="M23" s="263"/>
      <c r="N23" s="278"/>
    </row>
    <row r="24" spans="1:14" x14ac:dyDescent="0.3">
      <c r="A24" s="238" t="s">
        <v>49</v>
      </c>
      <c r="B24" s="239"/>
      <c r="C24" s="242"/>
      <c r="D24" s="243"/>
      <c r="F24" s="962"/>
      <c r="I24" s="277"/>
      <c r="J24" s="263"/>
      <c r="K24" s="263"/>
      <c r="L24" s="263"/>
      <c r="M24" s="263"/>
      <c r="N24" s="278"/>
    </row>
    <row r="25" spans="1:14" x14ac:dyDescent="0.3">
      <c r="A25" s="248" t="s">
        <v>78</v>
      </c>
      <c r="B25" s="328" t="e">
        <f>+'CONSOLIDATED STATEMENT OF FINAN'!#REF!</f>
        <v>#REF!</v>
      </c>
      <c r="C25" s="242" t="e">
        <f>+'CONSOLIDATED STATEMENT OF FINAN'!#REF!</f>
        <v>#REF!</v>
      </c>
      <c r="D25" s="243" t="e">
        <f>+'CONSOLIDATED STATEMENT OF FINAN'!#REF!</f>
        <v>#REF!</v>
      </c>
      <c r="F25" s="962"/>
      <c r="I25" s="277"/>
      <c r="J25" s="263"/>
      <c r="K25" s="263"/>
      <c r="L25" s="263"/>
      <c r="M25" s="263"/>
      <c r="N25" s="278"/>
    </row>
    <row r="26" spans="1:14" x14ac:dyDescent="0.3">
      <c r="A26" s="248" t="s">
        <v>50</v>
      </c>
      <c r="B26" s="328" t="e">
        <f>+'CONSOLIDATED STATEMENT OF FINAN'!#REF!</f>
        <v>#REF!</v>
      </c>
      <c r="C26" s="253" t="e">
        <f>+'CONSOLIDATED STATEMENT OF FINAN'!#REF!</f>
        <v>#REF!</v>
      </c>
      <c r="D26" s="254" t="e">
        <f>+'CONSOLIDATED STATEMENT OF FINAN'!#REF!</f>
        <v>#REF!</v>
      </c>
      <c r="F26" s="256"/>
      <c r="I26" s="277"/>
      <c r="J26" s="263"/>
      <c r="K26" s="263"/>
      <c r="L26" s="263"/>
      <c r="M26" s="263"/>
      <c r="N26" s="278"/>
    </row>
    <row r="27" spans="1:14" ht="12.5" x14ac:dyDescent="0.25">
      <c r="A27" s="248" t="s">
        <v>51</v>
      </c>
      <c r="B27" s="253" t="e">
        <f>+'CONSOLIDATED STATEMENT OF FINAN'!#REF!</f>
        <v>#REF!</v>
      </c>
      <c r="C27" s="242" t="e">
        <f>+'CONSOLIDATED STATEMENT OF FINAN'!#REF!</f>
        <v>#REF!</v>
      </c>
      <c r="D27" s="243" t="e">
        <f>+'CONSOLIDATED STATEMENT OF FINAN'!#REF!</f>
        <v>#REF!</v>
      </c>
      <c r="F27" s="256"/>
      <c r="I27" s="277"/>
      <c r="J27" s="263"/>
      <c r="K27" s="263"/>
      <c r="L27" s="282"/>
      <c r="M27" s="282"/>
      <c r="N27" s="283"/>
    </row>
    <row r="28" spans="1:14" x14ac:dyDescent="0.3">
      <c r="A28" s="249" t="s">
        <v>102</v>
      </c>
      <c r="B28" s="258" t="e">
        <f>+'CONSOLIDATED STATEMENT OF FINAN'!#REF!</f>
        <v>#REF!</v>
      </c>
      <c r="C28" s="259" t="e">
        <f>+'CONSOLIDATED STATEMENT OF FINAN'!#REF!</f>
        <v>#REF!</v>
      </c>
      <c r="D28" s="271" t="e">
        <f>+'CONSOLIDATED STATEMENT OF FINAN'!#REF!</f>
        <v>#REF!</v>
      </c>
      <c r="F28" s="256"/>
      <c r="I28" s="277"/>
      <c r="J28" s="263"/>
      <c r="K28" s="263"/>
      <c r="L28" s="263"/>
      <c r="M28" s="263"/>
      <c r="N28" s="278"/>
    </row>
    <row r="29" spans="1:14" x14ac:dyDescent="0.3">
      <c r="A29" s="238" t="s">
        <v>52</v>
      </c>
      <c r="B29" s="239" t="e">
        <f>+'CONSOLIDATED STATEMENT OF FINAN'!#REF!</f>
        <v>#REF!</v>
      </c>
      <c r="C29" s="242" t="e">
        <f>+'CONSOLIDATED STATEMENT OF FINAN'!#REF!</f>
        <v>#REF!</v>
      </c>
      <c r="D29" s="243" t="e">
        <f>+'CONSOLIDATED STATEMENT OF FINAN'!#REF!</f>
        <v>#REF!</v>
      </c>
      <c r="F29" s="256"/>
      <c r="I29" s="279" t="e">
        <f>SUM(B25:B28)</f>
        <v>#REF!</v>
      </c>
      <c r="J29" s="280" t="e">
        <f>SUM(C25:C28)</f>
        <v>#REF!</v>
      </c>
      <c r="K29" s="280" t="e">
        <f>SUM(D25:D28)</f>
        <v>#REF!</v>
      </c>
      <c r="L29" s="280" t="e">
        <f>+I29-B29</f>
        <v>#REF!</v>
      </c>
      <c r="M29" s="280" t="e">
        <f>+J29-C29</f>
        <v>#REF!</v>
      </c>
      <c r="N29" s="281" t="e">
        <f>+K29-D29</f>
        <v>#REF!</v>
      </c>
    </row>
    <row r="30" spans="1:14" ht="9" customHeight="1" x14ac:dyDescent="0.3">
      <c r="A30" s="238"/>
      <c r="B30" s="239"/>
      <c r="C30" s="242"/>
      <c r="D30" s="243"/>
      <c r="F30" s="256"/>
      <c r="G30" s="257"/>
      <c r="H30" s="260"/>
      <c r="I30" s="277"/>
      <c r="J30" s="263"/>
      <c r="K30" s="263"/>
      <c r="L30" s="263"/>
      <c r="M30" s="263"/>
      <c r="N30" s="278"/>
    </row>
    <row r="31" spans="1:14" x14ac:dyDescent="0.3">
      <c r="A31" s="238" t="s">
        <v>53</v>
      </c>
      <c r="B31" s="261" t="e">
        <f>+'CONSOLIDATED STATEMENT OF FINAN'!#REF!</f>
        <v>#REF!</v>
      </c>
      <c r="C31" s="242" t="e">
        <f>+'CONSOLIDATED STATEMENT OF FINAN'!#REF!</f>
        <v>#REF!</v>
      </c>
      <c r="D31" s="243" t="e">
        <f>+'CONSOLIDATED STATEMENT OF FINAN'!#REF!</f>
        <v>#REF!</v>
      </c>
      <c r="F31" s="256"/>
      <c r="I31" s="284" t="e">
        <f>+I16+I22+I29</f>
        <v>#REF!</v>
      </c>
      <c r="J31" s="285" t="e">
        <f>+J16+J22+J29</f>
        <v>#REF!</v>
      </c>
      <c r="K31" s="285" t="e">
        <f>+K16+K22+K29</f>
        <v>#REF!</v>
      </c>
      <c r="L31" s="285" t="e">
        <f>+I31-B31</f>
        <v>#REF!</v>
      </c>
      <c r="M31" s="285" t="e">
        <f>+J31-C31</f>
        <v>#REF!</v>
      </c>
      <c r="N31" s="286" t="e">
        <f>+K31-D31</f>
        <v>#REF!</v>
      </c>
    </row>
    <row r="32" spans="1:14" ht="7.5" customHeight="1" x14ac:dyDescent="0.3">
      <c r="A32" s="238"/>
      <c r="B32" s="261"/>
      <c r="C32" s="242"/>
      <c r="D32" s="243"/>
      <c r="F32" s="256"/>
    </row>
    <row r="33" spans="1:14" x14ac:dyDescent="0.3">
      <c r="A33" s="248" t="s">
        <v>54</v>
      </c>
      <c r="B33" s="239" t="e">
        <f>+'CONSOLIDATED STATEMENT OF FINAN'!#REF!</f>
        <v>#REF!</v>
      </c>
      <c r="C33" s="242" t="e">
        <f>+'CONSOLIDATED STATEMENT OF FINAN'!#REF!</f>
        <v>#REF!</v>
      </c>
      <c r="D33" s="243" t="e">
        <f>+'CONSOLIDATED STATEMENT OF FINAN'!#REF!</f>
        <v>#REF!</v>
      </c>
      <c r="F33" s="256"/>
    </row>
    <row r="34" spans="1:14" x14ac:dyDescent="0.3">
      <c r="A34" s="249" t="s">
        <v>55</v>
      </c>
      <c r="B34" s="245" t="e">
        <f>+'CONSOLIDATED STATEMENT OF FINAN'!#REF!</f>
        <v>#REF!</v>
      </c>
      <c r="C34" s="246" t="e">
        <f>+'CONSOLIDATED STATEMENT OF FINAN'!#REF!</f>
        <v>#REF!</v>
      </c>
      <c r="D34" s="247" t="e">
        <f>+'CONSOLIDATED STATEMENT OF FINAN'!#REF!</f>
        <v>#REF!</v>
      </c>
      <c r="F34" s="256"/>
    </row>
    <row r="35" spans="1:14" x14ac:dyDescent="0.3">
      <c r="A35" s="244" t="s">
        <v>56</v>
      </c>
      <c r="B35" s="245" t="e">
        <f>+'CONSOLIDATED STATEMENT OF FINAN'!#REF!</f>
        <v>#REF!</v>
      </c>
      <c r="C35" s="246" t="e">
        <f>+'CONSOLIDATED STATEMENT OF FINAN'!#REF!</f>
        <v>#REF!</v>
      </c>
      <c r="D35" s="247" t="e">
        <f>+'CONSOLIDATED STATEMENT OF FINAN'!#REF!</f>
        <v>#REF!</v>
      </c>
      <c r="F35" s="262"/>
      <c r="G35" s="263"/>
      <c r="H35" s="263"/>
    </row>
    <row r="36" spans="1:14" x14ac:dyDescent="0.3">
      <c r="A36" s="238"/>
      <c r="B36" s="239"/>
      <c r="C36" s="239"/>
      <c r="D36" s="240"/>
      <c r="F36" s="264"/>
    </row>
    <row r="37" spans="1:14" x14ac:dyDescent="0.3">
      <c r="A37" s="238" t="s">
        <v>57</v>
      </c>
      <c r="B37" s="239"/>
      <c r="C37" s="239"/>
      <c r="D37" s="240"/>
      <c r="F37" s="264"/>
    </row>
    <row r="38" spans="1:14" x14ac:dyDescent="0.3">
      <c r="A38" s="238"/>
      <c r="B38" s="239"/>
      <c r="C38" s="239"/>
      <c r="D38" s="240"/>
      <c r="F38" s="264"/>
    </row>
    <row r="39" spans="1:14" x14ac:dyDescent="0.3">
      <c r="A39" s="272" t="s">
        <v>123</v>
      </c>
      <c r="B39" s="258" t="s">
        <v>136</v>
      </c>
      <c r="C39" s="258" t="s">
        <v>136</v>
      </c>
      <c r="D39" s="273" t="s">
        <v>136</v>
      </c>
      <c r="F39" s="264"/>
    </row>
    <row r="40" spans="1:14" x14ac:dyDescent="0.3">
      <c r="A40" s="241" t="s">
        <v>21</v>
      </c>
      <c r="B40" s="239" t="e">
        <f>+'CONSOLIDATED STATEMENT OF FINAN'!#REF!</f>
        <v>#REF!</v>
      </c>
      <c r="C40" s="242" t="e">
        <f>+'CONSOLIDATED STATEMENT OF FINAN'!#REF!</f>
        <v>#REF!</v>
      </c>
      <c r="D40" s="243" t="e">
        <f>+'CONSOLIDATED STATEMENT OF FINAN'!#REF!</f>
        <v>#REF!</v>
      </c>
      <c r="F40" s="264"/>
      <c r="I40" s="264" t="e">
        <f>+B40-'CONSOLIDATED STATEMENT OF COMPR'!#REF!</f>
        <v>#REF!</v>
      </c>
      <c r="J40" s="264" t="e">
        <f>+C40-'CONSOLIDATED STATEMENT OF COMPR'!#REF!</f>
        <v>#REF!</v>
      </c>
      <c r="K40" s="264" t="e">
        <f>+D40-'CONSOLIDATED STATEMENT OF COMPR'!#REF!</f>
        <v>#REF!</v>
      </c>
    </row>
    <row r="41" spans="1:14" x14ac:dyDescent="0.3">
      <c r="A41" s="250" t="s">
        <v>84</v>
      </c>
      <c r="B41" s="245" t="e">
        <f>+'CONSOLIDATED STATEMENT OF FINAN'!#REF!</f>
        <v>#REF!</v>
      </c>
      <c r="C41" s="246" t="e">
        <f>+'CONSOLIDATED STATEMENT OF FINAN'!#REF!</f>
        <v>#REF!</v>
      </c>
      <c r="D41" s="247" t="e">
        <f>+'CONSOLIDATED STATEMENT OF FINAN'!#REF!</f>
        <v>#REF!</v>
      </c>
      <c r="F41" s="264"/>
    </row>
    <row r="42" spans="1:14" x14ac:dyDescent="0.3">
      <c r="A42" s="250" t="s">
        <v>58</v>
      </c>
      <c r="B42" s="245" t="e">
        <f>+'CONSOLIDATED STATEMENT OF FINAN'!#REF!</f>
        <v>#REF!</v>
      </c>
      <c r="C42" s="246" t="e">
        <f>+'CONSOLIDATED STATEMENT OF FINAN'!#REF!</f>
        <v>#REF!</v>
      </c>
      <c r="D42" s="247" t="e">
        <f>+'CONSOLIDATED STATEMENT OF FINAN'!#REF!</f>
        <v>#REF!</v>
      </c>
      <c r="F42" s="264"/>
    </row>
    <row r="43" spans="1:14" x14ac:dyDescent="0.3">
      <c r="N43" s="264"/>
    </row>
    <row r="44" spans="1:14" x14ac:dyDescent="0.3">
      <c r="B44" s="266"/>
      <c r="C44" s="266"/>
      <c r="D44" s="266"/>
      <c r="N44" s="264"/>
    </row>
  </sheetData>
  <mergeCells count="1">
    <mergeCell ref="F24:F25"/>
  </mergeCells>
  <pageMargins left="0.75" right="0.75" top="0.44" bottom="0.39" header="0.4921259845" footer="0.22"/>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ul6">
    <pageSetUpPr fitToPage="1"/>
  </sheetPr>
  <dimension ref="A1:F44"/>
  <sheetViews>
    <sheetView tabSelected="1" zoomScale="85" zoomScaleNormal="85" zoomScaleSheetLayoutView="100" workbookViewId="0">
      <selection activeCell="C17" sqref="C17"/>
    </sheetView>
  </sheetViews>
  <sheetFormatPr defaultColWidth="9.1796875" defaultRowHeight="12.5" x14ac:dyDescent="0.25"/>
  <cols>
    <col min="1" max="1" width="51.54296875" style="17" customWidth="1"/>
    <col min="2" max="6" width="11.1796875" style="17" customWidth="1"/>
    <col min="7" max="16384" width="9.1796875" style="17"/>
  </cols>
  <sheetData>
    <row r="1" spans="1:6" ht="15.5" x14ac:dyDescent="0.35">
      <c r="A1" s="457" t="s">
        <v>61</v>
      </c>
      <c r="B1" s="479"/>
      <c r="C1" s="215"/>
      <c r="D1" s="475"/>
      <c r="E1" s="215"/>
      <c r="F1" s="215"/>
    </row>
    <row r="2" spans="1:6" ht="13" x14ac:dyDescent="0.3">
      <c r="A2" s="18"/>
      <c r="B2" s="677"/>
      <c r="C2" s="469"/>
      <c r="D2" s="469"/>
      <c r="E2" s="415"/>
      <c r="F2" s="415"/>
    </row>
    <row r="3" spans="1:6" ht="15.5" x14ac:dyDescent="0.35">
      <c r="A3" s="18" t="s">
        <v>223</v>
      </c>
      <c r="B3" s="678"/>
      <c r="C3" s="679"/>
      <c r="D3" s="679"/>
      <c r="E3" s="527"/>
      <c r="F3" s="527"/>
    </row>
    <row r="4" spans="1:6" ht="13" x14ac:dyDescent="0.3">
      <c r="A4" s="18"/>
      <c r="B4" s="677"/>
      <c r="C4" s="469"/>
      <c r="D4" s="469"/>
      <c r="E4" s="415"/>
      <c r="F4" s="415"/>
    </row>
    <row r="5" spans="1:6" ht="13" x14ac:dyDescent="0.3">
      <c r="A5" s="170"/>
      <c r="B5" s="680" t="s">
        <v>501</v>
      </c>
      <c r="C5" s="680" t="s">
        <v>193</v>
      </c>
      <c r="D5" s="680" t="s">
        <v>494</v>
      </c>
      <c r="E5" s="680" t="s">
        <v>495</v>
      </c>
      <c r="F5" s="680" t="s">
        <v>192</v>
      </c>
    </row>
    <row r="6" spans="1:6" ht="13" x14ac:dyDescent="0.3">
      <c r="A6" s="19"/>
      <c r="B6" s="469"/>
      <c r="C6" s="39"/>
      <c r="D6" s="469"/>
      <c r="E6" s="39"/>
      <c r="F6" s="39"/>
    </row>
    <row r="7" spans="1:6" ht="19" customHeight="1" x14ac:dyDescent="0.3">
      <c r="A7" s="16" t="s">
        <v>224</v>
      </c>
      <c r="B7" s="460">
        <v>0.36339669280102815</v>
      </c>
      <c r="C7" s="681">
        <v>0.37441650796817671</v>
      </c>
      <c r="D7" s="460">
        <v>0.74119728836829746</v>
      </c>
      <c r="E7" s="681">
        <v>0.66128578925834836</v>
      </c>
      <c r="F7" s="681">
        <v>0.88691898657344914</v>
      </c>
    </row>
    <row r="8" spans="1:6" ht="19" customHeight="1" x14ac:dyDescent="0.3">
      <c r="A8" s="16" t="s">
        <v>225</v>
      </c>
      <c r="B8" s="460">
        <v>0.36326302980371306</v>
      </c>
      <c r="C8" s="681">
        <v>0.37427889397568276</v>
      </c>
      <c r="D8" s="460">
        <v>0.74092490925596932</v>
      </c>
      <c r="E8" s="681">
        <v>0.66104272946477549</v>
      </c>
      <c r="F8" s="681">
        <v>0.88659299695387883</v>
      </c>
    </row>
    <row r="9" spans="1:6" ht="19" customHeight="1" x14ac:dyDescent="0.3">
      <c r="A9" s="16" t="s">
        <v>226</v>
      </c>
      <c r="B9" s="460">
        <v>0.41347721384785363</v>
      </c>
      <c r="C9" s="681">
        <v>0.49052823024628772</v>
      </c>
      <c r="D9" s="460">
        <v>1.4956529678693029</v>
      </c>
      <c r="E9" s="681">
        <v>1.3841525244531567</v>
      </c>
      <c r="F9" s="681">
        <v>2.3472295876983762</v>
      </c>
    </row>
    <row r="10" spans="1:6" ht="19" customHeight="1" x14ac:dyDescent="0.3">
      <c r="A10" s="107" t="s">
        <v>227</v>
      </c>
      <c r="B10" s="461">
        <v>12.052817697398664</v>
      </c>
      <c r="C10" s="149">
        <v>13.758314863696089</v>
      </c>
      <c r="D10" s="466">
        <v>17.251327811321644</v>
      </c>
      <c r="E10" s="149">
        <v>17.966946861872529</v>
      </c>
      <c r="F10" s="149">
        <v>23.975705149726977</v>
      </c>
    </row>
    <row r="11" spans="1:6" ht="19" customHeight="1" x14ac:dyDescent="0.3">
      <c r="A11" s="16" t="s">
        <v>228</v>
      </c>
      <c r="B11" s="461">
        <v>11.47878499822013</v>
      </c>
      <c r="C11" s="149">
        <v>6.1734928329282015</v>
      </c>
      <c r="D11" s="466">
        <v>33.205285707931246</v>
      </c>
      <c r="E11" s="149">
        <v>21.550513298397092</v>
      </c>
      <c r="F11" s="149">
        <v>37.794092703208513</v>
      </c>
    </row>
    <row r="12" spans="1:6" ht="19" customHeight="1" x14ac:dyDescent="0.3">
      <c r="A12" s="16" t="s">
        <v>229</v>
      </c>
      <c r="B12" s="466">
        <v>13.618287664930513</v>
      </c>
      <c r="C12" s="96">
        <v>10.533446048254397</v>
      </c>
      <c r="D12" s="466">
        <v>40.912446056207614</v>
      </c>
      <c r="E12" s="96">
        <v>31.766521842363293</v>
      </c>
      <c r="F12" s="96">
        <v>42.483149688903097</v>
      </c>
    </row>
    <row r="13" spans="1:6" ht="20.5" customHeight="1" x14ac:dyDescent="0.3">
      <c r="A13" s="16"/>
      <c r="B13" s="682" t="s">
        <v>83</v>
      </c>
      <c r="C13" s="107" t="s">
        <v>83</v>
      </c>
      <c r="D13" s="683" t="s">
        <v>83</v>
      </c>
      <c r="E13" s="40" t="s">
        <v>83</v>
      </c>
      <c r="F13" s="441" t="s">
        <v>83</v>
      </c>
    </row>
    <row r="14" spans="1:6" ht="20.5" customHeight="1" x14ac:dyDescent="0.3">
      <c r="A14" s="44" t="s">
        <v>230</v>
      </c>
      <c r="B14" s="684"/>
      <c r="C14" s="685"/>
      <c r="D14" s="467">
        <v>5.2724120212610712</v>
      </c>
      <c r="E14" s="416">
        <v>5.3024164610938271</v>
      </c>
      <c r="F14" s="681">
        <v>5.5295516392905899</v>
      </c>
    </row>
    <row r="15" spans="1:6" ht="20.149999999999999" customHeight="1" x14ac:dyDescent="0.3">
      <c r="A15" s="17" t="s">
        <v>231</v>
      </c>
      <c r="B15" s="581"/>
      <c r="C15" s="417"/>
      <c r="D15" s="461">
        <v>18.312063572028034</v>
      </c>
      <c r="E15" s="149">
        <v>16.090037107042917</v>
      </c>
      <c r="F15" s="149">
        <v>15.855558494951188</v>
      </c>
    </row>
    <row r="16" spans="1:6" s="417" customFormat="1" ht="20.149999999999999" customHeight="1" x14ac:dyDescent="0.3">
      <c r="A16" s="417" t="s">
        <v>232</v>
      </c>
      <c r="B16" s="581"/>
      <c r="D16" s="461">
        <v>377.49908856967164</v>
      </c>
      <c r="E16" s="149">
        <v>353.3503125157427</v>
      </c>
      <c r="F16" s="149">
        <v>364.52429405460128</v>
      </c>
    </row>
    <row r="17" spans="1:6" ht="20.149999999999999" customHeight="1" x14ac:dyDescent="0.3">
      <c r="A17" s="16" t="s">
        <v>233</v>
      </c>
      <c r="B17" s="682"/>
      <c r="C17" s="107"/>
      <c r="D17" s="461">
        <v>13.239883482222538</v>
      </c>
      <c r="E17" s="149">
        <v>12.991391074729846</v>
      </c>
      <c r="F17" s="149">
        <v>12.727824550844105</v>
      </c>
    </row>
    <row r="18" spans="1:6" ht="20.149999999999999" customHeight="1" x14ac:dyDescent="0.3">
      <c r="A18" s="16" t="s">
        <v>234</v>
      </c>
      <c r="B18" s="682"/>
      <c r="C18" s="107"/>
      <c r="D18" s="461">
        <v>36.343012413978101</v>
      </c>
      <c r="E18" s="149">
        <v>38.474726250384819</v>
      </c>
      <c r="F18" s="149">
        <v>38.611237783736591</v>
      </c>
    </row>
    <row r="19" spans="1:6" ht="20.149999999999999" customHeight="1" x14ac:dyDescent="0.3">
      <c r="A19" s="107" t="s">
        <v>81</v>
      </c>
      <c r="B19" s="682"/>
      <c r="C19" s="107"/>
      <c r="D19" s="461">
        <v>76.813966694596246</v>
      </c>
      <c r="E19" s="149">
        <v>58.505736904037128</v>
      </c>
      <c r="F19" s="149">
        <v>46.068596141769078</v>
      </c>
    </row>
    <row r="20" spans="1:6" ht="20.5" customHeight="1" x14ac:dyDescent="0.3">
      <c r="A20" s="16" t="s">
        <v>235</v>
      </c>
      <c r="B20" s="682"/>
      <c r="C20" s="107"/>
      <c r="D20" s="461">
        <v>155.4264740065301</v>
      </c>
      <c r="E20" s="63">
        <v>119.1435357864576</v>
      </c>
      <c r="F20" s="63">
        <v>97.834739249873081</v>
      </c>
    </row>
    <row r="21" spans="1:6" ht="20.5" customHeight="1" x14ac:dyDescent="0.3">
      <c r="A21" s="16" t="s">
        <v>236</v>
      </c>
      <c r="B21" s="682"/>
      <c r="C21" s="107"/>
      <c r="D21" s="468">
        <v>7365</v>
      </c>
      <c r="E21" s="47">
        <v>7465.0133333333315</v>
      </c>
      <c r="F21" s="47">
        <v>7566</v>
      </c>
    </row>
    <row r="22" spans="1:6" ht="20.149999999999999" customHeight="1" x14ac:dyDescent="0.3">
      <c r="A22" s="16" t="s">
        <v>237</v>
      </c>
      <c r="B22" s="682"/>
      <c r="C22" s="107"/>
      <c r="D22" s="468">
        <v>8414</v>
      </c>
      <c r="E22" s="47">
        <v>8467</v>
      </c>
      <c r="F22" s="47">
        <v>8600</v>
      </c>
    </row>
    <row r="23" spans="1:6" ht="19" customHeight="1" x14ac:dyDescent="0.3">
      <c r="A23" s="16"/>
      <c r="B23" s="682"/>
      <c r="C23" s="107"/>
      <c r="D23" s="686" t="s">
        <v>83</v>
      </c>
      <c r="E23" s="40" t="s">
        <v>83</v>
      </c>
      <c r="F23" s="40" t="s">
        <v>83</v>
      </c>
    </row>
    <row r="24" spans="1:6" ht="19" customHeight="1" x14ac:dyDescent="0.3">
      <c r="A24" s="16" t="s">
        <v>238</v>
      </c>
      <c r="B24" s="682"/>
      <c r="C24" s="107"/>
      <c r="D24" s="686" t="s">
        <v>83</v>
      </c>
      <c r="E24" s="40" t="s">
        <v>83</v>
      </c>
      <c r="F24" s="40" t="s">
        <v>83</v>
      </c>
    </row>
    <row r="25" spans="1:6" ht="19" customHeight="1" x14ac:dyDescent="0.3">
      <c r="A25" s="16" t="s">
        <v>239</v>
      </c>
      <c r="B25" s="682"/>
      <c r="C25" s="107"/>
      <c r="D25" s="468">
        <v>38411.905208791213</v>
      </c>
      <c r="E25" s="47">
        <v>38404.477538461535</v>
      </c>
      <c r="F25" s="47">
        <v>38404.841621917803</v>
      </c>
    </row>
    <row r="26" spans="1:6" ht="19" customHeight="1" x14ac:dyDescent="0.3">
      <c r="A26" s="16" t="s">
        <v>240</v>
      </c>
      <c r="B26" s="682"/>
      <c r="C26" s="107"/>
      <c r="D26" s="468">
        <v>38377.392</v>
      </c>
      <c r="E26" s="47">
        <v>38405.921999999999</v>
      </c>
      <c r="F26" s="47">
        <v>38405.921999999999</v>
      </c>
    </row>
    <row r="27" spans="1:6" ht="19" customHeight="1" x14ac:dyDescent="0.3">
      <c r="A27" s="16" t="s">
        <v>241</v>
      </c>
      <c r="B27" s="682"/>
      <c r="C27" s="107"/>
      <c r="D27" s="468">
        <v>38426.026208791212</v>
      </c>
      <c r="E27" s="47">
        <v>38418.598538461534</v>
      </c>
      <c r="F27" s="47">
        <v>38418.96262191781</v>
      </c>
    </row>
    <row r="28" spans="1:6" ht="19" customHeight="1" x14ac:dyDescent="0.3">
      <c r="B28" s="581"/>
      <c r="C28" s="417"/>
      <c r="D28" s="687"/>
      <c r="E28" s="417"/>
      <c r="F28" s="417"/>
    </row>
    <row r="29" spans="1:6" x14ac:dyDescent="0.25">
      <c r="A29" s="963" t="s">
        <v>242</v>
      </c>
      <c r="B29" s="963"/>
      <c r="C29" s="963"/>
      <c r="D29" s="963"/>
      <c r="E29" s="963"/>
      <c r="F29" s="963"/>
    </row>
    <row r="30" spans="1:6" x14ac:dyDescent="0.25">
      <c r="A30" s="963"/>
      <c r="B30" s="963"/>
      <c r="C30" s="963"/>
      <c r="D30" s="963"/>
      <c r="E30" s="963"/>
      <c r="F30" s="963"/>
    </row>
    <row r="31" spans="1:6" ht="20.149999999999999" customHeight="1" x14ac:dyDescent="0.25"/>
    <row r="32" spans="1:6" ht="20.149999999999999" customHeight="1" x14ac:dyDescent="0.25"/>
    <row r="33" ht="20.149999999999999" customHeight="1" x14ac:dyDescent="0.25"/>
    <row r="34" ht="20.149999999999999" customHeight="1" x14ac:dyDescent="0.25"/>
    <row r="38" ht="20.149999999999999" customHeight="1" x14ac:dyDescent="0.25"/>
    <row r="39" ht="20.149999999999999" customHeight="1" x14ac:dyDescent="0.25"/>
    <row r="40" ht="20.149999999999999" customHeight="1" x14ac:dyDescent="0.25"/>
    <row r="41" ht="20.149999999999999" customHeight="1" x14ac:dyDescent="0.25"/>
    <row r="42" ht="20.149999999999999" customHeight="1" x14ac:dyDescent="0.25"/>
    <row r="43" ht="20.149999999999999" customHeight="1" x14ac:dyDescent="0.25"/>
    <row r="44" ht="20.149999999999999" customHeight="1" x14ac:dyDescent="0.25"/>
  </sheetData>
  <mergeCells count="1">
    <mergeCell ref="A29:F30"/>
  </mergeCells>
  <phoneticPr fontId="8" type="noConversion"/>
  <pageMargins left="0.75" right="0.28000000000000003" top="1" bottom="1" header="0.4921259845" footer="0.4921259845"/>
  <pageSetup paperSize="9" scale="86" orientation="portrait" horizontalDpi="4294967292" vertic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3:F60"/>
  <sheetViews>
    <sheetView zoomScale="85" zoomScaleNormal="85" zoomScaleSheetLayoutView="85" workbookViewId="0">
      <selection activeCell="C17" sqref="C17"/>
    </sheetView>
  </sheetViews>
  <sheetFormatPr defaultColWidth="9.1796875" defaultRowHeight="12.5" x14ac:dyDescent="0.25"/>
  <cols>
    <col min="1" max="1" width="45.453125" style="145" customWidth="1"/>
    <col min="2" max="6" width="10.26953125" style="145" customWidth="1"/>
    <col min="7" max="16384" width="9.1796875" style="145"/>
  </cols>
  <sheetData>
    <row r="3" spans="1:6" ht="15.5" x14ac:dyDescent="0.35">
      <c r="A3" s="24" t="s">
        <v>243</v>
      </c>
      <c r="B3" s="400"/>
      <c r="C3" s="119"/>
      <c r="D3" s="400"/>
      <c r="E3" s="38"/>
      <c r="F3" s="38"/>
    </row>
    <row r="4" spans="1:6" ht="13" x14ac:dyDescent="0.3">
      <c r="A4" s="146"/>
      <c r="B4" s="134"/>
      <c r="C4" s="123"/>
      <c r="D4" s="689"/>
      <c r="E4" s="428"/>
      <c r="F4" s="428"/>
    </row>
    <row r="5" spans="1:6" ht="13" x14ac:dyDescent="0.3">
      <c r="A5" s="22" t="s">
        <v>121</v>
      </c>
      <c r="B5" s="680" t="s">
        <v>501</v>
      </c>
      <c r="C5" s="30" t="s">
        <v>193</v>
      </c>
      <c r="D5" s="135" t="s">
        <v>494</v>
      </c>
      <c r="E5" s="135" t="s">
        <v>495</v>
      </c>
      <c r="F5" s="135" t="s">
        <v>192</v>
      </c>
    </row>
    <row r="6" spans="1:6" ht="13" x14ac:dyDescent="0.3">
      <c r="B6" s="145" t="s">
        <v>83</v>
      </c>
      <c r="C6" s="123" t="s">
        <v>83</v>
      </c>
      <c r="D6" s="132" t="s">
        <v>83</v>
      </c>
      <c r="E6" s="132" t="s">
        <v>83</v>
      </c>
      <c r="F6" s="132" t="s">
        <v>83</v>
      </c>
    </row>
    <row r="7" spans="1:6" s="123" customFormat="1" ht="19" customHeight="1" x14ac:dyDescent="0.3">
      <c r="A7" s="24" t="s">
        <v>244</v>
      </c>
      <c r="B7" s="75">
        <v>190.46939781002999</v>
      </c>
      <c r="C7" s="690">
        <v>196.29539612999201</v>
      </c>
      <c r="D7" s="75">
        <v>585.40572314251403</v>
      </c>
      <c r="E7" s="690">
        <v>595.72872996689205</v>
      </c>
      <c r="F7" s="690">
        <v>802.21706520724399</v>
      </c>
    </row>
    <row r="8" spans="1:6" s="123" customFormat="1" ht="19" customHeight="1" x14ac:dyDescent="0.3">
      <c r="B8" s="66" t="s">
        <v>83</v>
      </c>
      <c r="C8" s="127" t="s">
        <v>83</v>
      </c>
      <c r="D8" s="66" t="s">
        <v>83</v>
      </c>
      <c r="E8" s="127" t="s">
        <v>83</v>
      </c>
      <c r="F8" s="127" t="s">
        <v>83</v>
      </c>
    </row>
    <row r="9" spans="1:6" s="123" customFormat="1" ht="19" customHeight="1" x14ac:dyDescent="0.3">
      <c r="A9" s="25" t="s">
        <v>245</v>
      </c>
      <c r="B9" s="57">
        <v>0.49987734948866069</v>
      </c>
      <c r="C9" s="128">
        <v>0.89729915139331995</v>
      </c>
      <c r="D9" s="57">
        <v>9.4595503127923113</v>
      </c>
      <c r="E9" s="128">
        <v>3.9604606329719898</v>
      </c>
      <c r="F9" s="128">
        <v>5.1992071949661502</v>
      </c>
    </row>
    <row r="10" spans="1:6" s="123" customFormat="1" ht="19" customHeight="1" x14ac:dyDescent="0.3">
      <c r="A10" s="25" t="s">
        <v>246</v>
      </c>
      <c r="B10" s="57">
        <v>2.0997637899862256</v>
      </c>
      <c r="C10" s="128">
        <v>1.3665515434929103</v>
      </c>
      <c r="D10" s="57">
        <v>0.603332327066886</v>
      </c>
      <c r="E10" s="128">
        <v>-1.4110609203753599</v>
      </c>
      <c r="F10" s="128">
        <v>-2.3850170326491997</v>
      </c>
    </row>
    <row r="11" spans="1:6" s="123" customFormat="1" ht="19" customHeight="1" x14ac:dyDescent="0.3">
      <c r="A11" s="25"/>
      <c r="B11" s="57" t="s">
        <v>83</v>
      </c>
      <c r="C11" s="128" t="s">
        <v>83</v>
      </c>
      <c r="D11" s="57" t="s">
        <v>83</v>
      </c>
      <c r="E11" s="128" t="s">
        <v>83</v>
      </c>
      <c r="F11" s="128" t="s">
        <v>83</v>
      </c>
    </row>
    <row r="12" spans="1:6" s="123" customFormat="1" ht="19" customHeight="1" x14ac:dyDescent="0.3">
      <c r="A12" s="25" t="s">
        <v>247</v>
      </c>
      <c r="B12" s="57">
        <v>-62.443960092238996</v>
      </c>
      <c r="C12" s="128">
        <v>-67.93135519697401</v>
      </c>
      <c r="D12" s="57">
        <v>-200.793101130933</v>
      </c>
      <c r="E12" s="128">
        <v>-208.74273000807099</v>
      </c>
      <c r="F12" s="128">
        <v>-282.00466228039005</v>
      </c>
    </row>
    <row r="13" spans="1:6" s="123" customFormat="1" ht="19" customHeight="1" x14ac:dyDescent="0.3">
      <c r="A13" s="25" t="s">
        <v>248</v>
      </c>
      <c r="B13" s="57">
        <v>-75.922249971767201</v>
      </c>
      <c r="C13" s="128">
        <v>-76.444921808362906</v>
      </c>
      <c r="D13" s="57">
        <v>-245.48393378023698</v>
      </c>
      <c r="E13" s="128">
        <v>-243.3960174362627</v>
      </c>
      <c r="F13" s="128">
        <v>-324.22529595930229</v>
      </c>
    </row>
    <row r="14" spans="1:6" s="123" customFormat="1" ht="19" customHeight="1" x14ac:dyDescent="0.3">
      <c r="A14" s="26" t="s">
        <v>249</v>
      </c>
      <c r="B14" s="57">
        <v>-22.559334285557807</v>
      </c>
      <c r="C14" s="128">
        <v>-24.091332954752481</v>
      </c>
      <c r="D14" s="57">
        <v>-72.203783583263231</v>
      </c>
      <c r="E14" s="128">
        <v>-78.463686715269176</v>
      </c>
      <c r="F14" s="128">
        <v>-108.72991068512286</v>
      </c>
    </row>
    <row r="15" spans="1:6" s="123" customFormat="1" ht="19" customHeight="1" x14ac:dyDescent="0.3">
      <c r="A15" s="120" t="s">
        <v>250</v>
      </c>
      <c r="B15" s="57">
        <v>-13.618287594930504</v>
      </c>
      <c r="C15" s="128">
        <v>-10.5334458682544</v>
      </c>
      <c r="D15" s="57">
        <v>-40.912445606207605</v>
      </c>
      <c r="E15" s="128">
        <v>-31.766520907363301</v>
      </c>
      <c r="F15" s="128">
        <v>-42.483149688903097</v>
      </c>
    </row>
    <row r="16" spans="1:6" s="123" customFormat="1" ht="13" x14ac:dyDescent="0.3">
      <c r="A16" s="26"/>
      <c r="B16" s="66" t="s">
        <v>83</v>
      </c>
      <c r="C16" s="127" t="s">
        <v>83</v>
      </c>
      <c r="D16" s="66" t="s">
        <v>83</v>
      </c>
      <c r="E16" s="127" t="s">
        <v>83</v>
      </c>
      <c r="F16" s="127" t="s">
        <v>83</v>
      </c>
    </row>
    <row r="17" spans="1:6" s="123" customFormat="1" ht="20.149999999999999" customHeight="1" x14ac:dyDescent="0.3">
      <c r="A17" s="27" t="s">
        <v>251</v>
      </c>
      <c r="B17" s="58">
        <v>18.525207005010348</v>
      </c>
      <c r="C17" s="129">
        <v>19.558190996534446</v>
      </c>
      <c r="D17" s="57">
        <v>36.075341681732475</v>
      </c>
      <c r="E17" s="128">
        <v>35.909174612522449</v>
      </c>
      <c r="F17" s="128">
        <v>47.58823675584253</v>
      </c>
    </row>
    <row r="18" spans="1:6" ht="20.149999999999999" customHeight="1" x14ac:dyDescent="0.3">
      <c r="A18" s="4"/>
      <c r="B18" s="67" t="s">
        <v>83</v>
      </c>
      <c r="C18" s="127" t="s">
        <v>83</v>
      </c>
      <c r="D18" s="66" t="s">
        <v>83</v>
      </c>
      <c r="E18" s="127" t="s">
        <v>83</v>
      </c>
      <c r="F18" s="127" t="s">
        <v>83</v>
      </c>
    </row>
    <row r="19" spans="1:6" ht="18.649999999999999" customHeight="1" x14ac:dyDescent="0.3">
      <c r="A19" s="4" t="s">
        <v>252</v>
      </c>
      <c r="B19" s="58">
        <v>-0.92196810876946989</v>
      </c>
      <c r="C19" s="129">
        <v>-1.3875775260956917</v>
      </c>
      <c r="D19" s="58">
        <v>-2.2736119881631653</v>
      </c>
      <c r="E19" s="129">
        <v>-3.420386951220789</v>
      </c>
      <c r="F19" s="129">
        <v>-4.4516767300756683</v>
      </c>
    </row>
    <row r="20" spans="1:6" ht="20.149999999999999" customHeight="1" x14ac:dyDescent="0.3">
      <c r="A20" s="4"/>
      <c r="B20" s="58" t="s">
        <v>83</v>
      </c>
      <c r="C20" s="129" t="s">
        <v>83</v>
      </c>
      <c r="D20" s="58" t="s">
        <v>83</v>
      </c>
      <c r="E20" s="129" t="s">
        <v>83</v>
      </c>
      <c r="F20" s="129" t="s">
        <v>83</v>
      </c>
    </row>
    <row r="21" spans="1:6" ht="18.649999999999999" customHeight="1" x14ac:dyDescent="0.3">
      <c r="A21" s="4" t="s">
        <v>253</v>
      </c>
      <c r="B21" s="58">
        <v>9.2599999999999996E-4</v>
      </c>
      <c r="C21" s="129">
        <v>-1.0369999999999999E-3</v>
      </c>
      <c r="D21" s="58">
        <v>3.2680000000000001E-3</v>
      </c>
      <c r="E21" s="129">
        <v>-0.40224500000000002</v>
      </c>
      <c r="F21" s="129">
        <v>-0.40184900000000001</v>
      </c>
    </row>
    <row r="22" spans="1:6" ht="20.149999999999999" customHeight="1" x14ac:dyDescent="0.3">
      <c r="A22" s="4"/>
      <c r="B22" s="67" t="s">
        <v>83</v>
      </c>
      <c r="C22" s="127" t="s">
        <v>83</v>
      </c>
      <c r="D22" s="66" t="s">
        <v>83</v>
      </c>
      <c r="E22" s="127" t="s">
        <v>83</v>
      </c>
      <c r="F22" s="127" t="s">
        <v>83</v>
      </c>
    </row>
    <row r="23" spans="1:6" ht="20.149999999999999" customHeight="1" x14ac:dyDescent="0.3">
      <c r="A23" s="5" t="s">
        <v>254</v>
      </c>
      <c r="B23" s="100">
        <v>17.604164896240878</v>
      </c>
      <c r="C23" s="691">
        <v>18.169576470438752</v>
      </c>
      <c r="D23" s="100">
        <v>33.804997693569305</v>
      </c>
      <c r="E23" s="691">
        <v>32.086542661301657</v>
      </c>
      <c r="F23" s="691">
        <v>42.734711025766863</v>
      </c>
    </row>
    <row r="24" spans="1:6" ht="13" x14ac:dyDescent="0.3">
      <c r="A24" s="6"/>
      <c r="B24" s="67" t="s">
        <v>83</v>
      </c>
      <c r="C24" s="127" t="s">
        <v>83</v>
      </c>
      <c r="D24" s="66" t="s">
        <v>83</v>
      </c>
      <c r="E24" s="127" t="s">
        <v>83</v>
      </c>
      <c r="F24" s="127" t="s">
        <v>83</v>
      </c>
    </row>
    <row r="25" spans="1:6" ht="13" x14ac:dyDescent="0.3">
      <c r="A25" s="4" t="s">
        <v>255</v>
      </c>
      <c r="B25" s="58">
        <v>-3.6490312084526892</v>
      </c>
      <c r="C25" s="129">
        <v>-3.78818050032744</v>
      </c>
      <c r="D25" s="58">
        <v>-5.3268346534530702</v>
      </c>
      <c r="E25" s="129">
        <v>-6.6811975647539601</v>
      </c>
      <c r="F25" s="129">
        <v>-8.6629905952527295</v>
      </c>
    </row>
    <row r="26" spans="1:6" ht="13" x14ac:dyDescent="0.3">
      <c r="A26" s="3"/>
      <c r="B26" s="68" t="s">
        <v>83</v>
      </c>
      <c r="C26" s="130" t="s">
        <v>83</v>
      </c>
      <c r="D26" s="68" t="s">
        <v>83</v>
      </c>
      <c r="E26" s="130" t="s">
        <v>83</v>
      </c>
      <c r="F26" s="130" t="s">
        <v>83</v>
      </c>
    </row>
    <row r="27" spans="1:6" ht="19" customHeight="1" x14ac:dyDescent="0.3">
      <c r="A27" s="7" t="s">
        <v>256</v>
      </c>
      <c r="B27" s="75">
        <v>13.955133687788189</v>
      </c>
      <c r="C27" s="690">
        <v>14.381395970111312</v>
      </c>
      <c r="D27" s="75">
        <v>28.478163040116236</v>
      </c>
      <c r="E27" s="690">
        <v>25.405345096547698</v>
      </c>
      <c r="F27" s="690">
        <v>34.071720430514134</v>
      </c>
    </row>
    <row r="28" spans="1:6" ht="19" customHeight="1" x14ac:dyDescent="0.3">
      <c r="A28" s="3"/>
      <c r="B28" s="68" t="s">
        <v>83</v>
      </c>
      <c r="C28" s="130" t="s">
        <v>83</v>
      </c>
      <c r="D28" s="410" t="s">
        <v>83</v>
      </c>
      <c r="E28" s="121" t="s">
        <v>83</v>
      </c>
      <c r="F28" s="121" t="s">
        <v>83</v>
      </c>
    </row>
    <row r="29" spans="1:6" ht="19" customHeight="1" x14ac:dyDescent="0.3">
      <c r="A29" s="137" t="s">
        <v>257</v>
      </c>
      <c r="B29" s="67" t="s">
        <v>83</v>
      </c>
      <c r="C29" s="127" t="s">
        <v>83</v>
      </c>
      <c r="D29" s="692" t="s">
        <v>83</v>
      </c>
      <c r="E29" s="429" t="s">
        <v>83</v>
      </c>
      <c r="F29" s="429" t="s">
        <v>83</v>
      </c>
    </row>
    <row r="30" spans="1:6" ht="19" customHeight="1" x14ac:dyDescent="0.3">
      <c r="A30" s="3" t="s">
        <v>258</v>
      </c>
      <c r="B30" s="57">
        <v>13.946217401128566</v>
      </c>
      <c r="C30" s="128">
        <v>14.379811380538131</v>
      </c>
      <c r="D30" s="57">
        <v>28.470800431816226</v>
      </c>
      <c r="E30" s="128">
        <v>25.396336175076016</v>
      </c>
      <c r="F30" s="128">
        <v>34.061984228678106</v>
      </c>
    </row>
    <row r="31" spans="1:6" ht="19" customHeight="1" x14ac:dyDescent="0.3">
      <c r="A31" s="145" t="s">
        <v>259</v>
      </c>
      <c r="B31" s="67">
        <v>8.9162866596241511E-3</v>
      </c>
      <c r="C31" s="127">
        <v>1.5845895731813598E-3</v>
      </c>
      <c r="D31" s="66">
        <v>7.3626083000111302E-3</v>
      </c>
      <c r="E31" s="127">
        <v>9.0089214716813897E-3</v>
      </c>
      <c r="F31" s="127">
        <v>9.7362018360250806E-3</v>
      </c>
    </row>
    <row r="32" spans="1:6" ht="19" customHeight="1" x14ac:dyDescent="0.3">
      <c r="A32" s="3"/>
      <c r="B32" s="137" t="s">
        <v>83</v>
      </c>
      <c r="C32" s="25" t="s">
        <v>83</v>
      </c>
      <c r="D32" s="440" t="s">
        <v>83</v>
      </c>
      <c r="E32" s="131" t="s">
        <v>83</v>
      </c>
      <c r="F32" s="131" t="s">
        <v>83</v>
      </c>
    </row>
    <row r="33" spans="1:6" ht="44.15" customHeight="1" x14ac:dyDescent="0.3">
      <c r="A33" s="147" t="s">
        <v>260</v>
      </c>
      <c r="B33" s="146" t="s">
        <v>83</v>
      </c>
      <c r="C33" s="123" t="s">
        <v>83</v>
      </c>
      <c r="D33" s="24" t="s">
        <v>83</v>
      </c>
      <c r="E33" s="123" t="s">
        <v>83</v>
      </c>
      <c r="F33" s="123" t="s">
        <v>83</v>
      </c>
    </row>
    <row r="34" spans="1:6" ht="19" customHeight="1" x14ac:dyDescent="0.3">
      <c r="A34" s="145" t="s">
        <v>224</v>
      </c>
      <c r="B34" s="118">
        <v>0.36339669280102815</v>
      </c>
      <c r="C34" s="693">
        <v>0.37441650796817671</v>
      </c>
      <c r="D34" s="694">
        <v>0.74119728836829746</v>
      </c>
      <c r="E34" s="693">
        <v>0.66128578925834836</v>
      </c>
      <c r="F34" s="695">
        <v>0.88691898657344914</v>
      </c>
    </row>
    <row r="35" spans="1:6" ht="19" customHeight="1" x14ac:dyDescent="0.3">
      <c r="A35" s="145" t="s">
        <v>225</v>
      </c>
      <c r="B35" s="118">
        <v>0.36326302980371306</v>
      </c>
      <c r="C35" s="693">
        <v>0.37427889397568276</v>
      </c>
      <c r="D35" s="694">
        <v>0.74092490925596932</v>
      </c>
      <c r="E35" s="693">
        <v>0.66104272946477549</v>
      </c>
      <c r="F35" s="695">
        <v>0.88659299695387883</v>
      </c>
    </row>
    <row r="36" spans="1:6" ht="13" x14ac:dyDescent="0.3">
      <c r="B36" s="134" t="s">
        <v>83</v>
      </c>
      <c r="C36" s="123" t="s">
        <v>83</v>
      </c>
      <c r="D36" s="688" t="s">
        <v>83</v>
      </c>
      <c r="E36" s="123" t="s">
        <v>83</v>
      </c>
      <c r="F36" s="123" t="s">
        <v>83</v>
      </c>
    </row>
    <row r="37" spans="1:6" ht="20.149999999999999" customHeight="1" x14ac:dyDescent="0.25"/>
    <row r="38" spans="1:6" ht="20.149999999999999" customHeight="1" x14ac:dyDescent="0.35">
      <c r="A38" s="843" t="s">
        <v>261</v>
      </c>
      <c r="B38" s="480"/>
      <c r="C38" s="532"/>
      <c r="D38" s="542"/>
      <c r="E38" s="542"/>
      <c r="F38" s="542"/>
    </row>
    <row r="39" spans="1:6" ht="20.149999999999999" customHeight="1" x14ac:dyDescent="0.3">
      <c r="A39" s="482"/>
      <c r="B39" s="483"/>
      <c r="C39" s="503"/>
      <c r="D39" s="543"/>
      <c r="E39" s="543"/>
      <c r="F39" s="544"/>
    </row>
    <row r="40" spans="1:6" ht="20.149999999999999" customHeight="1" x14ac:dyDescent="0.3">
      <c r="A40" s="485" t="s">
        <v>121</v>
      </c>
      <c r="B40" s="592" t="s">
        <v>501</v>
      </c>
      <c r="C40" s="545" t="s">
        <v>193</v>
      </c>
      <c r="D40" s="696" t="s">
        <v>494</v>
      </c>
      <c r="E40" s="696" t="s">
        <v>495</v>
      </c>
      <c r="F40" s="545" t="s">
        <v>192</v>
      </c>
    </row>
    <row r="41" spans="1:6" ht="20.149999999999999" customHeight="1" x14ac:dyDescent="0.3">
      <c r="A41" s="477"/>
      <c r="B41" s="486" t="s">
        <v>83</v>
      </c>
      <c r="C41" s="487" t="s">
        <v>83</v>
      </c>
      <c r="D41" s="486" t="s">
        <v>83</v>
      </c>
      <c r="E41" s="486" t="s">
        <v>83</v>
      </c>
      <c r="F41" s="459" t="s">
        <v>83</v>
      </c>
    </row>
    <row r="42" spans="1:6" ht="20.149999999999999" customHeight="1" x14ac:dyDescent="0.3">
      <c r="A42" s="459" t="s">
        <v>256</v>
      </c>
      <c r="B42" s="486">
        <v>13.955133687788189</v>
      </c>
      <c r="C42" s="487">
        <v>14.381395970111312</v>
      </c>
      <c r="D42" s="486">
        <v>28.478163040116236</v>
      </c>
      <c r="E42" s="487">
        <v>25.405345096547698</v>
      </c>
      <c r="F42" s="487">
        <v>34.071720430514134</v>
      </c>
    </row>
    <row r="43" spans="1:6" ht="20.149999999999999" customHeight="1" x14ac:dyDescent="0.3">
      <c r="A43" s="459"/>
      <c r="B43" s="486" t="s">
        <v>83</v>
      </c>
      <c r="C43" s="487" t="s">
        <v>83</v>
      </c>
      <c r="D43" s="486" t="s">
        <v>83</v>
      </c>
      <c r="E43" s="487" t="s">
        <v>83</v>
      </c>
      <c r="F43" s="487" t="s">
        <v>83</v>
      </c>
    </row>
    <row r="44" spans="1:6" ht="13" x14ac:dyDescent="0.3">
      <c r="A44" s="491" t="s">
        <v>262</v>
      </c>
      <c r="B44" s="486" t="s">
        <v>83</v>
      </c>
      <c r="C44" s="492" t="s">
        <v>83</v>
      </c>
      <c r="D44" s="486" t="s">
        <v>83</v>
      </c>
      <c r="E44" s="487" t="s">
        <v>83</v>
      </c>
      <c r="F44" s="487" t="s">
        <v>83</v>
      </c>
    </row>
    <row r="45" spans="1:6" ht="13" x14ac:dyDescent="0.3">
      <c r="A45" s="459"/>
      <c r="B45" s="486" t="s">
        <v>83</v>
      </c>
      <c r="C45" s="487" t="s">
        <v>83</v>
      </c>
      <c r="D45" s="546" t="s">
        <v>83</v>
      </c>
      <c r="E45" s="547" t="s">
        <v>83</v>
      </c>
      <c r="F45" s="547" t="s">
        <v>83</v>
      </c>
    </row>
    <row r="46" spans="1:6" ht="31" customHeight="1" x14ac:dyDescent="0.3">
      <c r="A46" s="835" t="s">
        <v>263</v>
      </c>
      <c r="B46" s="591">
        <v>0</v>
      </c>
      <c r="C46" s="697">
        <v>0</v>
      </c>
      <c r="D46" s="591">
        <v>0</v>
      </c>
      <c r="E46" s="698">
        <v>0</v>
      </c>
      <c r="F46" s="698">
        <v>-4.0278000000000001E-2</v>
      </c>
    </row>
    <row r="47" spans="1:6" ht="30.65" customHeight="1" x14ac:dyDescent="0.3">
      <c r="A47" s="493" t="s">
        <v>264</v>
      </c>
      <c r="B47" s="593">
        <v>0</v>
      </c>
      <c r="C47" s="699">
        <v>0</v>
      </c>
      <c r="D47" s="593">
        <v>0</v>
      </c>
      <c r="E47" s="699">
        <v>0</v>
      </c>
      <c r="F47" s="699">
        <v>-4.0278000000000001E-2</v>
      </c>
    </row>
    <row r="48" spans="1:6" ht="20.149999999999999" customHeight="1" x14ac:dyDescent="0.3">
      <c r="A48" s="489"/>
      <c r="B48" s="534" t="s">
        <v>83</v>
      </c>
      <c r="C48" s="535" t="s">
        <v>83</v>
      </c>
      <c r="D48" s="534" t="s">
        <v>83</v>
      </c>
      <c r="E48" s="535" t="s">
        <v>83</v>
      </c>
      <c r="F48" s="487" t="s">
        <v>83</v>
      </c>
    </row>
    <row r="49" spans="1:6" ht="31" customHeight="1" x14ac:dyDescent="0.3">
      <c r="A49" s="491" t="s">
        <v>265</v>
      </c>
      <c r="B49" s="534" t="s">
        <v>83</v>
      </c>
      <c r="C49" s="536" t="s">
        <v>83</v>
      </c>
      <c r="D49" s="534" t="s">
        <v>83</v>
      </c>
      <c r="E49" s="535" t="s">
        <v>83</v>
      </c>
      <c r="F49" s="487" t="s">
        <v>83</v>
      </c>
    </row>
    <row r="50" spans="1:6" ht="20.149999999999999" customHeight="1" x14ac:dyDescent="0.3">
      <c r="A50" s="489"/>
      <c r="B50" s="534" t="s">
        <v>83</v>
      </c>
      <c r="C50" s="535" t="s">
        <v>83</v>
      </c>
      <c r="D50" s="534" t="s">
        <v>83</v>
      </c>
      <c r="E50" s="535" t="s">
        <v>83</v>
      </c>
      <c r="F50" s="487" t="s">
        <v>83</v>
      </c>
    </row>
    <row r="51" spans="1:6" ht="18" customHeight="1" x14ac:dyDescent="0.3">
      <c r="A51" s="494" t="s">
        <v>266</v>
      </c>
      <c r="B51" s="594">
        <v>-5.7748589999999933E-2</v>
      </c>
      <c r="C51" s="700">
        <v>8.8048409999999994E-2</v>
      </c>
      <c r="D51" s="594">
        <v>-0.42637936999999998</v>
      </c>
      <c r="E51" s="700">
        <v>3.2611100000000015E-3</v>
      </c>
      <c r="F51" s="700">
        <v>-0.23302335000000002</v>
      </c>
    </row>
    <row r="52" spans="1:6" ht="18" customHeight="1" x14ac:dyDescent="0.3">
      <c r="A52" s="495" t="s">
        <v>267</v>
      </c>
      <c r="B52" s="595">
        <v>-0.80790375025249928</v>
      </c>
      <c r="C52" s="700">
        <v>0.9153287783361006</v>
      </c>
      <c r="D52" s="595">
        <v>-2.4090882700881191</v>
      </c>
      <c r="E52" s="701">
        <v>-3.7025155919925692</v>
      </c>
      <c r="F52" s="701">
        <v>-3.3716434263572497</v>
      </c>
    </row>
    <row r="53" spans="1:6" ht="17.149999999999999" customHeight="1" x14ac:dyDescent="0.3">
      <c r="A53" s="842" t="s">
        <v>354</v>
      </c>
      <c r="B53" s="596">
        <v>-1.1425710244161447E-3</v>
      </c>
      <c r="C53" s="844">
        <v>-6.7393832786843497E-3</v>
      </c>
      <c r="D53" s="596">
        <v>1.7193009697156848E-2</v>
      </c>
      <c r="E53" s="702">
        <v>-1.8075743667052391E-2</v>
      </c>
      <c r="F53" s="702">
        <v>-2.5597635328635078E-2</v>
      </c>
    </row>
    <row r="54" spans="1:6" ht="31" customHeight="1" x14ac:dyDescent="0.3">
      <c r="A54" s="497" t="s">
        <v>268</v>
      </c>
      <c r="B54" s="845">
        <v>-0.86679491127691533</v>
      </c>
      <c r="C54" s="846">
        <v>0.99663780505741628</v>
      </c>
      <c r="D54" s="845">
        <v>-2.8182746303909623</v>
      </c>
      <c r="E54" s="847">
        <v>-3.7173302256596217</v>
      </c>
      <c r="F54" s="847">
        <v>-3.6302644116858844</v>
      </c>
    </row>
    <row r="55" spans="1:6" ht="19" customHeight="1" x14ac:dyDescent="0.3">
      <c r="A55" s="499" t="s">
        <v>269</v>
      </c>
      <c r="B55" s="597">
        <v>13.088338776511273</v>
      </c>
      <c r="C55" s="703">
        <v>15.378033775168728</v>
      </c>
      <c r="D55" s="597">
        <v>25.659888409725273</v>
      </c>
      <c r="E55" s="703">
        <v>21.688014870888075</v>
      </c>
      <c r="F55" s="703">
        <v>30.401178018828247</v>
      </c>
    </row>
    <row r="56" spans="1:6" ht="13" x14ac:dyDescent="0.3">
      <c r="A56" s="499"/>
      <c r="B56" s="597" t="s">
        <v>83</v>
      </c>
      <c r="C56" s="703" t="s">
        <v>83</v>
      </c>
      <c r="D56" s="597" t="s">
        <v>83</v>
      </c>
      <c r="E56" s="703" t="s">
        <v>83</v>
      </c>
      <c r="F56" s="703" t="s">
        <v>83</v>
      </c>
    </row>
    <row r="57" spans="1:6" ht="19" customHeight="1" x14ac:dyDescent="0.3">
      <c r="A57" s="500" t="s">
        <v>257</v>
      </c>
      <c r="B57" s="598" t="s">
        <v>83</v>
      </c>
      <c r="C57" s="548" t="s">
        <v>83</v>
      </c>
      <c r="D57" s="598" t="s">
        <v>83</v>
      </c>
      <c r="E57" s="548" t="s">
        <v>83</v>
      </c>
      <c r="F57" s="548" t="s">
        <v>83</v>
      </c>
    </row>
    <row r="58" spans="1:6" ht="19" customHeight="1" x14ac:dyDescent="0.3">
      <c r="A58" s="501" t="s">
        <v>258</v>
      </c>
      <c r="B58" s="486">
        <v>13.080565060876065</v>
      </c>
      <c r="C58" s="487">
        <v>15.38318856887423</v>
      </c>
      <c r="D58" s="486">
        <v>25.635332791728104</v>
      </c>
      <c r="E58" s="487">
        <v>21.697081693083447</v>
      </c>
      <c r="F58" s="487">
        <v>30.401347199817913</v>
      </c>
    </row>
    <row r="59" spans="1:6" ht="19" customHeight="1" x14ac:dyDescent="0.3">
      <c r="A59" s="145" t="s">
        <v>259</v>
      </c>
      <c r="B59" s="486">
        <v>7.7737156352080047E-3</v>
      </c>
      <c r="C59" s="487">
        <v>-5.1547937055029898E-3</v>
      </c>
      <c r="D59" s="486">
        <v>2.4555617997167978E-2</v>
      </c>
      <c r="E59" s="487">
        <v>-9.0668221953710011E-3</v>
      </c>
      <c r="F59" s="487">
        <v>-1.6918098966497985E-4</v>
      </c>
    </row>
    <row r="60" spans="1:6" ht="13" x14ac:dyDescent="0.3">
      <c r="B60" s="486"/>
      <c r="C60" s="487"/>
      <c r="D60" s="486"/>
      <c r="E60" s="487"/>
      <c r="F60" s="487"/>
    </row>
  </sheetData>
  <pageMargins left="0.74803149606299213" right="0.27559055118110237" top="0.98425196850393704" bottom="0.98425196850393704" header="0.51181102362204722" footer="0.51181102362204722"/>
  <pageSetup paperSize="9" scale="87" fitToHeight="2" orientation="portrait" horizontalDpi="1200" verticalDpi="1200" r:id="rId1"/>
  <headerFooter alignWithMargins="0"/>
  <rowBreaks count="1" manualBreakCount="1">
    <brk id="36" max="5" man="1"/>
  </rowBreaks>
  <customProperties>
    <customPr name="SheetOptions"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ul2">
    <pageSetUpPr fitToPage="1"/>
  </sheetPr>
  <dimension ref="A1:J27"/>
  <sheetViews>
    <sheetView zoomScale="90" zoomScaleNormal="90" workbookViewId="0">
      <selection activeCell="A5" sqref="A5:F25"/>
    </sheetView>
  </sheetViews>
  <sheetFormatPr defaultColWidth="9.1796875" defaultRowHeight="13" outlineLevelCol="1" x14ac:dyDescent="0.3"/>
  <cols>
    <col min="1" max="1" width="47.453125" style="477" customWidth="1"/>
    <col min="2" max="2" width="15.453125" style="483" customWidth="1" outlineLevel="1"/>
    <col min="3" max="3" width="15.453125" style="538" customWidth="1" outlineLevel="1"/>
    <col min="4" max="4" width="11.54296875" style="459" customWidth="1"/>
    <col min="5" max="5" width="11.54296875" style="459" customWidth="1" outlineLevel="1"/>
    <col min="6" max="6" width="10" style="489" customWidth="1"/>
    <col min="7" max="7" width="13.1796875" style="476" bestFit="1" customWidth="1"/>
    <col min="8" max="16384" width="9.1796875" style="477"/>
  </cols>
  <sheetData>
    <row r="1" spans="1:10" ht="15.5" x14ac:dyDescent="0.35">
      <c r="A1" s="457" t="s">
        <v>61</v>
      </c>
      <c r="B1" s="474"/>
      <c r="C1" s="524"/>
      <c r="D1" s="458"/>
      <c r="E1" s="475"/>
      <c r="F1" s="215"/>
    </row>
    <row r="2" spans="1:10" x14ac:dyDescent="0.3">
      <c r="A2" s="399"/>
      <c r="B2" s="474"/>
      <c r="C2" s="478"/>
      <c r="D2" s="475"/>
      <c r="E2" s="475"/>
      <c r="F2" s="215"/>
    </row>
    <row r="3" spans="1:10" ht="15.5" x14ac:dyDescent="0.35">
      <c r="A3" s="459" t="s">
        <v>144</v>
      </c>
      <c r="B3" s="480"/>
      <c r="C3" s="532"/>
      <c r="D3" s="542"/>
      <c r="E3" s="542"/>
      <c r="F3" s="542"/>
      <c r="G3" s="481"/>
      <c r="I3" s="611" t="s">
        <v>218</v>
      </c>
    </row>
    <row r="4" spans="1:10" x14ac:dyDescent="0.3">
      <c r="A4" s="482"/>
      <c r="C4" s="533"/>
      <c r="D4" s="543"/>
      <c r="E4" s="543"/>
      <c r="F4" s="544"/>
      <c r="G4" s="484"/>
    </row>
    <row r="5" spans="1:10" x14ac:dyDescent="0.3">
      <c r="G5" s="477"/>
    </row>
    <row r="6" spans="1:10" x14ac:dyDescent="0.3">
      <c r="G6" s="477"/>
    </row>
    <row r="7" spans="1:10" s="489" customFormat="1" ht="12.75" customHeight="1" x14ac:dyDescent="0.3">
      <c r="G7" s="488"/>
      <c r="H7" s="405"/>
      <c r="J7" s="490"/>
    </row>
    <row r="8" spans="1:10" s="489" customFormat="1" ht="12.75" customHeight="1" x14ac:dyDescent="0.3">
      <c r="G8" s="488"/>
      <c r="H8" s="405"/>
      <c r="J8" s="490"/>
    </row>
    <row r="9" spans="1:10" s="489" customFormat="1" ht="12.5" x14ac:dyDescent="0.25"/>
    <row r="10" spans="1:10" s="489" customFormat="1" ht="12.75" customHeight="1" x14ac:dyDescent="0.25"/>
    <row r="11" spans="1:10" s="489" customFormat="1" ht="12.5" x14ac:dyDescent="0.25"/>
    <row r="12" spans="1:10" s="489" customFormat="1" ht="12.5" x14ac:dyDescent="0.25"/>
    <row r="13" spans="1:10" s="489" customFormat="1" ht="12.5" x14ac:dyDescent="0.25"/>
    <row r="14" spans="1:10" s="489" customFormat="1" ht="12.5" x14ac:dyDescent="0.25"/>
    <row r="15" spans="1:10" s="489" customFormat="1" ht="12.5" x14ac:dyDescent="0.25"/>
    <row r="16" spans="1:10" s="476" customFormat="1" ht="12.75" customHeight="1" x14ac:dyDescent="0.25"/>
    <row r="17" spans="2:8" s="476" customFormat="1" ht="12.75" customHeight="1" x14ac:dyDescent="0.25"/>
    <row r="18" spans="2:8" s="476" customFormat="1" ht="12.75" customHeight="1" x14ac:dyDescent="0.25">
      <c r="G18" s="496" t="s">
        <v>179</v>
      </c>
    </row>
    <row r="19" spans="2:8" s="476" customFormat="1" ht="12.75" customHeight="1" x14ac:dyDescent="0.25"/>
    <row r="20" spans="2:8" s="498" customFormat="1" ht="25.5" customHeight="1" x14ac:dyDescent="0.3">
      <c r="G20" s="488"/>
      <c r="H20" s="405"/>
    </row>
    <row r="21" spans="2:8" s="498" customFormat="1" ht="12.75" customHeight="1" x14ac:dyDescent="0.3">
      <c r="G21" s="488"/>
      <c r="H21" s="405"/>
    </row>
    <row r="22" spans="2:8" s="498" customFormat="1" ht="12.75" customHeight="1" x14ac:dyDescent="0.3">
      <c r="G22" s="488"/>
      <c r="H22" s="405"/>
    </row>
    <row r="23" spans="2:8" ht="12.75" customHeight="1" x14ac:dyDescent="0.3">
      <c r="G23" s="488"/>
      <c r="H23" s="405"/>
    </row>
    <row r="24" spans="2:8" ht="12.75" customHeight="1" x14ac:dyDescent="0.3">
      <c r="G24" s="488"/>
      <c r="H24" s="405"/>
    </row>
    <row r="25" spans="2:8" ht="12.75" customHeight="1" x14ac:dyDescent="0.3">
      <c r="G25" s="502"/>
      <c r="H25" s="462"/>
    </row>
    <row r="26" spans="2:8" x14ac:dyDescent="0.3">
      <c r="B26" s="503"/>
      <c r="C26" s="535"/>
      <c r="D26" s="549"/>
      <c r="E26" s="549"/>
      <c r="G26" s="504"/>
      <c r="H26" s="405"/>
    </row>
    <row r="27" spans="2:8" x14ac:dyDescent="0.3">
      <c r="B27" s="505"/>
      <c r="C27" s="537"/>
      <c r="G27" s="506"/>
    </row>
  </sheetData>
  <phoneticPr fontId="32" type="noConversion"/>
  <pageMargins left="0.75" right="0.28000000000000003" top="1" bottom="1" header="0.4921259845" footer="0.4921259845"/>
  <pageSetup paperSize="9" scale="83" orientation="portrait" horizontalDpi="4294967292" vertic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ul3"/>
  <dimension ref="A3:D86"/>
  <sheetViews>
    <sheetView zoomScale="85" zoomScaleNormal="85" zoomScaleSheetLayoutView="85" workbookViewId="0">
      <selection activeCell="C17" sqref="C17"/>
    </sheetView>
  </sheetViews>
  <sheetFormatPr defaultColWidth="9.1796875" defaultRowHeight="12.5" x14ac:dyDescent="0.25"/>
  <cols>
    <col min="1" max="1" width="48.54296875" style="145" customWidth="1"/>
    <col min="2" max="4" width="10.54296875" style="145" customWidth="1"/>
    <col min="5" max="16384" width="9.1796875" style="145"/>
  </cols>
  <sheetData>
    <row r="3" spans="1:4" ht="15.5" x14ac:dyDescent="0.35">
      <c r="A3" s="146" t="s">
        <v>270</v>
      </c>
      <c r="B3" s="401"/>
      <c r="C3" s="38"/>
      <c r="D3" s="38"/>
    </row>
    <row r="4" spans="1:4" ht="13" x14ac:dyDescent="0.3">
      <c r="A4" s="8"/>
      <c r="B4" s="402"/>
      <c r="C4" s="423"/>
      <c r="D4" s="423"/>
    </row>
    <row r="5" spans="1:4" ht="13" x14ac:dyDescent="0.3">
      <c r="A5" s="23" t="s">
        <v>121</v>
      </c>
      <c r="B5" s="680" t="s">
        <v>492</v>
      </c>
      <c r="C5" s="138" t="s">
        <v>493</v>
      </c>
      <c r="D5" s="138" t="s">
        <v>192</v>
      </c>
    </row>
    <row r="6" spans="1:4" ht="13" x14ac:dyDescent="0.3">
      <c r="A6" s="8"/>
      <c r="B6" s="140" t="s">
        <v>83</v>
      </c>
      <c r="C6" s="423" t="s">
        <v>83</v>
      </c>
      <c r="D6" s="423" t="s">
        <v>83</v>
      </c>
    </row>
    <row r="7" spans="1:4" ht="19" customHeight="1" x14ac:dyDescent="0.3">
      <c r="A7" s="146" t="s">
        <v>271</v>
      </c>
      <c r="B7" s="146" t="s">
        <v>83</v>
      </c>
      <c r="C7" s="152" t="s">
        <v>83</v>
      </c>
      <c r="D7" s="152" t="s">
        <v>83</v>
      </c>
    </row>
    <row r="8" spans="1:4" ht="19" customHeight="1" x14ac:dyDescent="0.3">
      <c r="B8" s="146" t="s">
        <v>83</v>
      </c>
      <c r="C8" s="152" t="s">
        <v>83</v>
      </c>
      <c r="D8" s="152" t="s">
        <v>83</v>
      </c>
    </row>
    <row r="9" spans="1:4" ht="19" customHeight="1" x14ac:dyDescent="0.3">
      <c r="A9" s="146" t="s">
        <v>272</v>
      </c>
      <c r="B9" s="146" t="s">
        <v>83</v>
      </c>
      <c r="C9" s="152" t="s">
        <v>83</v>
      </c>
      <c r="D9" s="152" t="s">
        <v>83</v>
      </c>
    </row>
    <row r="10" spans="1:4" ht="19" customHeight="1" x14ac:dyDescent="0.3">
      <c r="A10" s="146"/>
      <c r="B10" s="146" t="s">
        <v>83</v>
      </c>
      <c r="C10" s="152" t="s">
        <v>83</v>
      </c>
      <c r="D10" s="152" t="s">
        <v>83</v>
      </c>
    </row>
    <row r="11" spans="1:4" ht="19" customHeight="1" x14ac:dyDescent="0.3">
      <c r="A11" s="3" t="s">
        <v>273</v>
      </c>
      <c r="B11" s="137" t="s">
        <v>83</v>
      </c>
      <c r="C11" s="424" t="s">
        <v>83</v>
      </c>
      <c r="D11" s="424" t="s">
        <v>83</v>
      </c>
    </row>
    <row r="12" spans="1:4" ht="19" customHeight="1" x14ac:dyDescent="0.3">
      <c r="A12" s="9" t="s">
        <v>274</v>
      </c>
      <c r="B12" s="69">
        <v>151.01887410851842</v>
      </c>
      <c r="C12" s="139">
        <v>150.14490285980489</v>
      </c>
      <c r="D12" s="139">
        <v>151.46620726417009</v>
      </c>
    </row>
    <row r="13" spans="1:4" ht="19" customHeight="1" x14ac:dyDescent="0.3">
      <c r="A13" s="11" t="s">
        <v>275</v>
      </c>
      <c r="B13" s="69">
        <v>16.836186394270161</v>
      </c>
      <c r="C13" s="139">
        <v>19.672664735896657</v>
      </c>
      <c r="D13" s="139">
        <v>19.187722699833959</v>
      </c>
    </row>
    <row r="14" spans="1:4" ht="19" customHeight="1" x14ac:dyDescent="0.3">
      <c r="A14" s="11" t="s">
        <v>276</v>
      </c>
      <c r="B14" s="69">
        <v>2.625638888892164E-2</v>
      </c>
      <c r="C14" s="139">
        <v>2.0410111111110081E-2</v>
      </c>
      <c r="D14" s="139">
        <v>3.2579222222220199E-2</v>
      </c>
    </row>
    <row r="15" spans="1:4" ht="19" customHeight="1" x14ac:dyDescent="0.3">
      <c r="A15" s="11" t="s">
        <v>277</v>
      </c>
      <c r="B15" s="69">
        <v>0.42592307692307402</v>
      </c>
      <c r="C15" s="139">
        <v>0.47807692307692101</v>
      </c>
      <c r="D15" s="139">
        <v>0.46503846153845901</v>
      </c>
    </row>
    <row r="16" spans="1:4" ht="19" customHeight="1" x14ac:dyDescent="0.3">
      <c r="A16" s="10" t="s">
        <v>278</v>
      </c>
      <c r="B16" s="73">
        <v>20.066960965828969</v>
      </c>
      <c r="C16" s="421">
        <v>22.474793485723172</v>
      </c>
      <c r="D16" s="421">
        <v>22.44171971407172</v>
      </c>
    </row>
    <row r="17" spans="1:4" ht="20.149999999999999" customHeight="1" x14ac:dyDescent="0.3">
      <c r="A17" s="8"/>
      <c r="B17" s="69">
        <v>188.37420093442955</v>
      </c>
      <c r="C17" s="139">
        <v>192.79084811561276</v>
      </c>
      <c r="D17" s="139">
        <v>193.59326736183644</v>
      </c>
    </row>
    <row r="18" spans="1:4" ht="20.149999999999999" customHeight="1" x14ac:dyDescent="0.3">
      <c r="A18" s="145" t="s">
        <v>279</v>
      </c>
      <c r="B18" s="326" t="s">
        <v>83</v>
      </c>
      <c r="C18" s="139" t="s">
        <v>83</v>
      </c>
      <c r="D18" s="139" t="s">
        <v>83</v>
      </c>
    </row>
    <row r="19" spans="1:4" ht="18.649999999999999" customHeight="1" x14ac:dyDescent="0.3">
      <c r="A19" s="11" t="s">
        <v>280</v>
      </c>
      <c r="B19" s="326">
        <v>5.8575068423789496</v>
      </c>
      <c r="C19" s="139">
        <v>5.1098725351979901</v>
      </c>
      <c r="D19" s="139">
        <v>5.0912808142558301</v>
      </c>
    </row>
    <row r="20" spans="1:4" ht="18.649999999999999" customHeight="1" x14ac:dyDescent="0.3">
      <c r="A20" s="11" t="s">
        <v>281</v>
      </c>
      <c r="B20" s="69">
        <v>36.416346045689096</v>
      </c>
      <c r="C20" s="139">
        <v>36.122033689287001</v>
      </c>
      <c r="D20" s="139">
        <v>35.463394952140597</v>
      </c>
    </row>
    <row r="21" spans="1:4" ht="18.649999999999999" customHeight="1" x14ac:dyDescent="0.3">
      <c r="A21" s="11" t="s">
        <v>282</v>
      </c>
      <c r="B21" s="69">
        <v>84.488416884976004</v>
      </c>
      <c r="C21" s="139">
        <v>107.708172670068</v>
      </c>
      <c r="D21" s="139">
        <v>110.922033897839</v>
      </c>
    </row>
    <row r="22" spans="1:4" ht="18.649999999999999" customHeight="1" x14ac:dyDescent="0.3">
      <c r="A22" s="11" t="s">
        <v>283</v>
      </c>
      <c r="B22" s="69">
        <v>75.032414066936909</v>
      </c>
      <c r="C22" s="541" t="s">
        <v>106</v>
      </c>
      <c r="D22" s="541" t="s">
        <v>106</v>
      </c>
    </row>
    <row r="23" spans="1:4" ht="18.649999999999999" customHeight="1" x14ac:dyDescent="0.3">
      <c r="A23" s="12" t="s">
        <v>284</v>
      </c>
      <c r="B23" s="69">
        <v>8.0731305993380603E-2</v>
      </c>
      <c r="C23" s="139">
        <v>8.1901128394606698E-2</v>
      </c>
      <c r="D23" s="139">
        <v>8.2072097970121299E-2</v>
      </c>
    </row>
    <row r="24" spans="1:4" ht="19" customHeight="1" x14ac:dyDescent="0.3">
      <c r="A24" s="13" t="s">
        <v>285</v>
      </c>
      <c r="B24" s="73">
        <v>4.7065649525097895</v>
      </c>
      <c r="C24" s="421">
        <v>2.87575765034352</v>
      </c>
      <c r="D24" s="421">
        <v>5.2403992020853698</v>
      </c>
    </row>
    <row r="25" spans="1:4" ht="21.65" customHeight="1" x14ac:dyDescent="0.3">
      <c r="A25" s="4"/>
      <c r="B25" s="69">
        <v>206.58198009848411</v>
      </c>
      <c r="C25" s="139">
        <v>151.89773767329112</v>
      </c>
      <c r="D25" s="139">
        <v>156.79918096429094</v>
      </c>
    </row>
    <row r="26" spans="1:4" ht="18.649999999999999" customHeight="1" x14ac:dyDescent="0.3">
      <c r="A26" s="3" t="s">
        <v>286</v>
      </c>
      <c r="B26" s="69" t="s">
        <v>83</v>
      </c>
      <c r="C26" s="139" t="s">
        <v>83</v>
      </c>
      <c r="D26" s="139" t="s">
        <v>83</v>
      </c>
    </row>
    <row r="27" spans="1:4" ht="18.649999999999999" customHeight="1" x14ac:dyDescent="0.3">
      <c r="A27" s="9" t="s">
        <v>287</v>
      </c>
      <c r="B27" s="69">
        <v>1.29146758732547E-2</v>
      </c>
      <c r="C27" s="139">
        <v>1.19010433333332E-2</v>
      </c>
      <c r="D27" s="139">
        <v>6.8057638437882706E-2</v>
      </c>
    </row>
    <row r="28" spans="1:4" ht="18.649999999999999" customHeight="1" x14ac:dyDescent="0.3">
      <c r="A28" s="11" t="s">
        <v>288</v>
      </c>
      <c r="B28" s="69">
        <v>3.58659651131669</v>
      </c>
      <c r="C28" s="139">
        <v>3.32141661217138</v>
      </c>
      <c r="D28" s="139">
        <v>3.5914281092714</v>
      </c>
    </row>
    <row r="29" spans="1:4" ht="18.649999999999999" customHeight="1" x14ac:dyDescent="0.3">
      <c r="A29" s="10" t="s">
        <v>289</v>
      </c>
      <c r="B29" s="73">
        <v>1.4574782783084101</v>
      </c>
      <c r="C29" s="421">
        <v>2.021489291508078</v>
      </c>
      <c r="D29" s="421">
        <v>1.9261197077997481</v>
      </c>
    </row>
    <row r="30" spans="1:4" ht="20.5" customHeight="1" x14ac:dyDescent="0.3">
      <c r="A30" s="8"/>
      <c r="B30" s="69">
        <v>5.0569894654983543</v>
      </c>
      <c r="C30" s="139">
        <v>5.3548069470127917</v>
      </c>
      <c r="D30" s="139">
        <v>5.5856054555090306</v>
      </c>
    </row>
    <row r="31" spans="1:4" ht="19" customHeight="1" x14ac:dyDescent="0.3">
      <c r="A31" s="8"/>
      <c r="B31" s="69" t="s">
        <v>83</v>
      </c>
      <c r="C31" s="139" t="s">
        <v>83</v>
      </c>
      <c r="D31" s="139" t="s">
        <v>83</v>
      </c>
    </row>
    <row r="32" spans="1:4" ht="19" customHeight="1" x14ac:dyDescent="0.3">
      <c r="A32" s="137" t="s">
        <v>290</v>
      </c>
      <c r="B32" s="69">
        <v>400.01317049841202</v>
      </c>
      <c r="C32" s="139">
        <v>350.04339273591665</v>
      </c>
      <c r="D32" s="139">
        <v>355.97805378163639</v>
      </c>
    </row>
    <row r="33" spans="1:4" ht="19" customHeight="1" x14ac:dyDescent="0.3">
      <c r="A33" s="137"/>
      <c r="B33" s="69" t="s">
        <v>83</v>
      </c>
      <c r="C33" s="139" t="s">
        <v>83</v>
      </c>
      <c r="D33" s="139" t="s">
        <v>83</v>
      </c>
    </row>
    <row r="34" spans="1:4" ht="13" x14ac:dyDescent="0.3">
      <c r="A34" s="137" t="s">
        <v>291</v>
      </c>
      <c r="B34" s="69" t="s">
        <v>83</v>
      </c>
      <c r="C34" s="139" t="s">
        <v>83</v>
      </c>
      <c r="D34" s="139" t="s">
        <v>83</v>
      </c>
    </row>
    <row r="35" spans="1:4" ht="13" x14ac:dyDescent="0.3">
      <c r="B35" s="69" t="s">
        <v>83</v>
      </c>
      <c r="C35" s="139" t="s">
        <v>83</v>
      </c>
      <c r="D35" s="139" t="s">
        <v>83</v>
      </c>
    </row>
    <row r="36" spans="1:4" ht="19" customHeight="1" x14ac:dyDescent="0.3">
      <c r="A36" s="145" t="s">
        <v>292</v>
      </c>
      <c r="B36" s="69">
        <v>21.81075305940054</v>
      </c>
      <c r="C36" s="139">
        <v>22.14051315994563</v>
      </c>
      <c r="D36" s="139">
        <v>21.020645971843209</v>
      </c>
    </row>
    <row r="37" spans="1:4" s="123" customFormat="1" ht="19" customHeight="1" x14ac:dyDescent="0.3">
      <c r="A37" s="25" t="s">
        <v>293</v>
      </c>
      <c r="B37" s="326">
        <v>75.164765939951593</v>
      </c>
      <c r="C37" s="139">
        <v>79.456670872247614</v>
      </c>
      <c r="D37" s="139">
        <v>88.064375872937205</v>
      </c>
    </row>
    <row r="38" spans="1:4" s="123" customFormat="1" ht="19" customHeight="1" x14ac:dyDescent="0.3">
      <c r="A38" s="25" t="s">
        <v>294</v>
      </c>
      <c r="B38" s="326">
        <v>40.872913016289395</v>
      </c>
      <c r="C38" s="139">
        <v>43.234284607366398</v>
      </c>
      <c r="D38" s="139">
        <v>31.8907492631478</v>
      </c>
    </row>
    <row r="39" spans="1:4" s="123" customFormat="1" ht="19" customHeight="1" x14ac:dyDescent="0.3">
      <c r="A39" s="25" t="s">
        <v>295</v>
      </c>
      <c r="B39" s="326">
        <v>13.716293632958235</v>
      </c>
      <c r="C39" s="139">
        <v>17.02757234295391</v>
      </c>
      <c r="D39" s="139">
        <v>12.196850549124287</v>
      </c>
    </row>
    <row r="40" spans="1:4" s="123" customFormat="1" ht="19" customHeight="1" x14ac:dyDescent="0.3">
      <c r="A40" s="838" t="s">
        <v>296</v>
      </c>
      <c r="B40" s="529">
        <v>19.7311900414579</v>
      </c>
      <c r="C40" s="421">
        <v>30.562582553542402</v>
      </c>
      <c r="D40" s="421">
        <v>54.322024760126901</v>
      </c>
    </row>
    <row r="41" spans="1:4" ht="20.149999999999999" customHeight="1" x14ac:dyDescent="0.3">
      <c r="B41" s="69" t="s">
        <v>83</v>
      </c>
      <c r="C41" s="139" t="s">
        <v>83</v>
      </c>
      <c r="D41" s="139" t="s">
        <v>83</v>
      </c>
    </row>
    <row r="42" spans="1:4" ht="20.149999999999999" customHeight="1" x14ac:dyDescent="0.3">
      <c r="A42" s="3" t="s">
        <v>297</v>
      </c>
      <c r="B42" s="69">
        <v>171.29591569005765</v>
      </c>
      <c r="C42" s="139">
        <v>192.42162353605593</v>
      </c>
      <c r="D42" s="139">
        <v>207.49464641717941</v>
      </c>
    </row>
    <row r="43" spans="1:4" ht="13" x14ac:dyDescent="0.3">
      <c r="B43" s="69" t="s">
        <v>83</v>
      </c>
      <c r="C43" s="139" t="s">
        <v>83</v>
      </c>
      <c r="D43" s="139" t="s">
        <v>83</v>
      </c>
    </row>
    <row r="44" spans="1:4" ht="20.5" customHeight="1" thickBot="1" x14ac:dyDescent="0.35">
      <c r="A44" s="848" t="s">
        <v>298</v>
      </c>
      <c r="B44" s="412">
        <v>571.30908618846968</v>
      </c>
      <c r="C44" s="422">
        <v>542.46501627197256</v>
      </c>
      <c r="D44" s="422">
        <v>563.4727001988158</v>
      </c>
    </row>
    <row r="45" spans="1:4" ht="13" x14ac:dyDescent="0.3">
      <c r="A45" s="136"/>
      <c r="B45" s="528" t="s">
        <v>83</v>
      </c>
      <c r="C45" s="27" t="s">
        <v>83</v>
      </c>
      <c r="D45" s="27" t="s">
        <v>83</v>
      </c>
    </row>
    <row r="46" spans="1:4" ht="20.149999999999999" customHeight="1" x14ac:dyDescent="0.3">
      <c r="B46" s="134" t="s">
        <v>83</v>
      </c>
      <c r="C46" s="24" t="s">
        <v>83</v>
      </c>
      <c r="D46" s="24" t="s">
        <v>83</v>
      </c>
    </row>
    <row r="47" spans="1:4" ht="12.75" customHeight="1" x14ac:dyDescent="0.3">
      <c r="A47" s="146" t="s">
        <v>270</v>
      </c>
      <c r="B47" s="134"/>
      <c r="C47" s="24"/>
      <c r="D47" s="24"/>
    </row>
    <row r="48" spans="1:4" ht="12.75" customHeight="1" x14ac:dyDescent="0.3">
      <c r="A48" s="136"/>
      <c r="B48" s="528" t="s">
        <v>83</v>
      </c>
      <c r="C48" s="27" t="s">
        <v>83</v>
      </c>
      <c r="D48" s="27" t="s">
        <v>83</v>
      </c>
    </row>
    <row r="49" spans="1:4" ht="12.75" customHeight="1" x14ac:dyDescent="0.3">
      <c r="A49" s="2" t="s">
        <v>121</v>
      </c>
      <c r="B49" s="138" t="s">
        <v>492</v>
      </c>
      <c r="C49" s="138" t="s">
        <v>493</v>
      </c>
      <c r="D49" s="138" t="s">
        <v>192</v>
      </c>
    </row>
    <row r="50" spans="1:4" ht="20.149999999999999" customHeight="1" x14ac:dyDescent="0.25"/>
    <row r="51" spans="1:4" ht="20.149999999999999" customHeight="1" x14ac:dyDescent="0.3">
      <c r="A51" s="8" t="s">
        <v>299</v>
      </c>
      <c r="B51" s="140" t="s">
        <v>83</v>
      </c>
      <c r="C51" s="423" t="s">
        <v>83</v>
      </c>
      <c r="D51" s="423" t="s">
        <v>83</v>
      </c>
    </row>
    <row r="52" spans="1:4" ht="20.149999999999999" customHeight="1" x14ac:dyDescent="0.3">
      <c r="A52" s="137"/>
      <c r="B52" s="137" t="s">
        <v>83</v>
      </c>
      <c r="C52" s="424" t="s">
        <v>83</v>
      </c>
      <c r="D52" s="424" t="s">
        <v>83</v>
      </c>
    </row>
    <row r="53" spans="1:4" ht="13" x14ac:dyDescent="0.3">
      <c r="A53" s="145" t="s">
        <v>300</v>
      </c>
      <c r="B53" s="146" t="s">
        <v>83</v>
      </c>
      <c r="C53" s="24" t="s">
        <v>83</v>
      </c>
      <c r="D53" s="24" t="s">
        <v>83</v>
      </c>
    </row>
    <row r="54" spans="1:4" ht="13" x14ac:dyDescent="0.3">
      <c r="A54" s="146"/>
      <c r="B54" s="146" t="s">
        <v>83</v>
      </c>
      <c r="C54" s="24" t="s">
        <v>83</v>
      </c>
      <c r="D54" s="24" t="s">
        <v>83</v>
      </c>
    </row>
    <row r="55" spans="1:4" ht="19" customHeight="1" x14ac:dyDescent="0.3">
      <c r="A55" s="145" t="s">
        <v>301</v>
      </c>
      <c r="B55" s="146" t="s">
        <v>83</v>
      </c>
      <c r="C55" s="24" t="s">
        <v>83</v>
      </c>
      <c r="D55" s="24" t="s">
        <v>83</v>
      </c>
    </row>
    <row r="56" spans="1:4" ht="19" customHeight="1" x14ac:dyDescent="0.3">
      <c r="A56" s="11" t="s">
        <v>316</v>
      </c>
      <c r="B56" s="69">
        <v>19.3994363434674</v>
      </c>
      <c r="C56" s="139">
        <v>19.399436327466802</v>
      </c>
      <c r="D56" s="139">
        <v>19.399436329821402</v>
      </c>
    </row>
    <row r="57" spans="1:4" ht="19" customHeight="1" x14ac:dyDescent="0.3">
      <c r="A57" s="11" t="s">
        <v>302</v>
      </c>
      <c r="B57" s="69">
        <v>-12.352089980232243</v>
      </c>
      <c r="C57" s="139">
        <v>-9.6112100457793979</v>
      </c>
      <c r="D57" s="139">
        <v>-9.5166223401440728</v>
      </c>
    </row>
    <row r="58" spans="1:4" ht="19" customHeight="1" x14ac:dyDescent="0.3">
      <c r="A58" s="11" t="s">
        <v>303</v>
      </c>
      <c r="B58" s="69">
        <v>0.62958236784850097</v>
      </c>
      <c r="C58" s="139">
        <v>0.58886378353582103</v>
      </c>
      <c r="D58" s="139">
        <v>0.58886432518276999</v>
      </c>
    </row>
    <row r="59" spans="1:4" ht="19" customHeight="1" x14ac:dyDescent="0.3">
      <c r="A59" s="11" t="s">
        <v>304</v>
      </c>
      <c r="B59" s="69">
        <v>166.00709627629598</v>
      </c>
      <c r="C59" s="139">
        <v>167.70193074635401</v>
      </c>
      <c r="D59" s="139">
        <v>167.67182506942001</v>
      </c>
    </row>
    <row r="60" spans="1:4" ht="19" customHeight="1" x14ac:dyDescent="0.3">
      <c r="A60" s="15" t="s">
        <v>305</v>
      </c>
      <c r="B60" s="73">
        <v>28.470799981815901</v>
      </c>
      <c r="C60" s="421">
        <v>25.396335240075601</v>
      </c>
      <c r="D60" s="421">
        <v>34.061983210823996</v>
      </c>
    </row>
    <row r="61" spans="1:4" ht="21.65" customHeight="1" x14ac:dyDescent="0.3">
      <c r="B61" s="69">
        <v>202.15482498919553</v>
      </c>
      <c r="C61" s="139">
        <v>203.47535605165285</v>
      </c>
      <c r="D61" s="139">
        <v>212.20548659510411</v>
      </c>
    </row>
    <row r="62" spans="1:4" ht="19" customHeight="1" x14ac:dyDescent="0.3">
      <c r="A62" s="836" t="s">
        <v>259</v>
      </c>
      <c r="B62" s="73">
        <v>0.18659694130649498</v>
      </c>
      <c r="C62" s="421">
        <v>0.16883593460656601</v>
      </c>
      <c r="D62" s="421">
        <v>0.16204132330932702</v>
      </c>
    </row>
    <row r="63" spans="1:4" ht="13" x14ac:dyDescent="0.3">
      <c r="A63" s="7"/>
      <c r="B63" s="69" t="s">
        <v>83</v>
      </c>
      <c r="C63" s="139" t="s">
        <v>83</v>
      </c>
      <c r="D63" s="139" t="s">
        <v>83</v>
      </c>
    </row>
    <row r="64" spans="1:4" ht="21.65" customHeight="1" x14ac:dyDescent="0.3">
      <c r="A64" s="136" t="s">
        <v>306</v>
      </c>
      <c r="B64" s="69">
        <v>202.34142193050204</v>
      </c>
      <c r="C64" s="139">
        <v>203.64419198625941</v>
      </c>
      <c r="D64" s="139">
        <v>212.36752791841343</v>
      </c>
    </row>
    <row r="65" spans="1:4" ht="13" x14ac:dyDescent="0.3">
      <c r="A65" s="137"/>
      <c r="B65" s="69" t="s">
        <v>83</v>
      </c>
      <c r="C65" s="139" t="s">
        <v>83</v>
      </c>
      <c r="D65" s="139" t="s">
        <v>83</v>
      </c>
    </row>
    <row r="66" spans="1:4" ht="13" x14ac:dyDescent="0.3">
      <c r="A66" s="137" t="s">
        <v>307</v>
      </c>
      <c r="B66" s="69" t="s">
        <v>83</v>
      </c>
      <c r="C66" s="139" t="s">
        <v>83</v>
      </c>
      <c r="D66" s="139" t="s">
        <v>83</v>
      </c>
    </row>
    <row r="67" spans="1:4" ht="13" x14ac:dyDescent="0.3">
      <c r="A67" s="137"/>
      <c r="B67" s="69" t="s">
        <v>83</v>
      </c>
      <c r="C67" s="139" t="s">
        <v>83</v>
      </c>
      <c r="D67" s="139" t="s">
        <v>83</v>
      </c>
    </row>
    <row r="68" spans="1:4" ht="19" customHeight="1" x14ac:dyDescent="0.3">
      <c r="A68" s="137" t="s">
        <v>308</v>
      </c>
      <c r="B68" s="69" t="s">
        <v>83</v>
      </c>
      <c r="C68" s="139" t="s">
        <v>83</v>
      </c>
      <c r="D68" s="139" t="s">
        <v>83</v>
      </c>
    </row>
    <row r="69" spans="1:4" ht="19" customHeight="1" x14ac:dyDescent="0.3">
      <c r="A69" s="11" t="s">
        <v>309</v>
      </c>
      <c r="B69" s="69">
        <v>27.813061249467498</v>
      </c>
      <c r="C69" s="139">
        <v>27.724137041592602</v>
      </c>
      <c r="D69" s="139">
        <v>29.317074826697599</v>
      </c>
    </row>
    <row r="70" spans="1:4" ht="19" customHeight="1" x14ac:dyDescent="0.3">
      <c r="A70" s="11" t="s">
        <v>310</v>
      </c>
      <c r="B70" s="69">
        <v>1.2728792763744599</v>
      </c>
      <c r="C70" s="139">
        <v>1.3365743639024101</v>
      </c>
      <c r="D70" s="139">
        <v>1.3723182480009402</v>
      </c>
    </row>
    <row r="71" spans="1:4" ht="19" customHeight="1" x14ac:dyDescent="0.3">
      <c r="A71" s="11" t="s">
        <v>311</v>
      </c>
      <c r="B71" s="69">
        <v>5.4050657099999997</v>
      </c>
      <c r="C71" s="139">
        <v>4.5035938299999998</v>
      </c>
      <c r="D71" s="139">
        <v>4.5954767500000004</v>
      </c>
    </row>
    <row r="72" spans="1:4" ht="19" customHeight="1" x14ac:dyDescent="0.3">
      <c r="A72" s="11" t="s">
        <v>312</v>
      </c>
      <c r="B72" s="69">
        <v>159.83865932652</v>
      </c>
      <c r="C72" s="139">
        <v>141.60743321000001</v>
      </c>
      <c r="D72" s="139">
        <v>144.78974127999999</v>
      </c>
    </row>
    <row r="73" spans="1:4" ht="19" customHeight="1" x14ac:dyDescent="0.3">
      <c r="A73" s="15" t="s">
        <v>313</v>
      </c>
      <c r="B73" s="73">
        <v>0.3333295</v>
      </c>
      <c r="C73" s="421">
        <v>0.29778533000000001</v>
      </c>
      <c r="D73" s="421">
        <v>0.54048101000000004</v>
      </c>
    </row>
    <row r="74" spans="1:4" ht="21.65" customHeight="1" x14ac:dyDescent="0.3">
      <c r="A74" s="837"/>
      <c r="B74" s="69">
        <v>194.66299506236194</v>
      </c>
      <c r="C74" s="139">
        <v>175.46952377549502</v>
      </c>
      <c r="D74" s="139">
        <v>180.61509211469854</v>
      </c>
    </row>
    <row r="75" spans="1:4" ht="19" customHeight="1" x14ac:dyDescent="0.3">
      <c r="A75" s="145" t="s">
        <v>314</v>
      </c>
      <c r="B75" s="69" t="s">
        <v>83</v>
      </c>
      <c r="C75" s="139" t="s">
        <v>83</v>
      </c>
      <c r="D75" s="139" t="s">
        <v>83</v>
      </c>
    </row>
    <row r="76" spans="1:4" ht="19" customHeight="1" x14ac:dyDescent="0.3">
      <c r="A76" s="11" t="s">
        <v>312</v>
      </c>
      <c r="B76" s="69">
        <v>15.319004721468</v>
      </c>
      <c r="C76" s="139">
        <v>8.0986851299999998</v>
      </c>
      <c r="D76" s="139">
        <v>7.3670227299999995</v>
      </c>
    </row>
    <row r="77" spans="1:4" ht="19" customHeight="1" x14ac:dyDescent="0.3">
      <c r="A77" s="11" t="s">
        <v>315</v>
      </c>
      <c r="B77" s="69">
        <v>158.88800255295612</v>
      </c>
      <c r="C77" s="139">
        <v>154.8792399707348</v>
      </c>
      <c r="D77" s="139">
        <v>162.43126694951596</v>
      </c>
    </row>
    <row r="78" spans="1:4" ht="19" customHeight="1" x14ac:dyDescent="0.3">
      <c r="A78" s="15" t="s">
        <v>311</v>
      </c>
      <c r="B78" s="73">
        <v>9.7659330000000003E-2</v>
      </c>
      <c r="C78" s="61">
        <v>0.37337321999999995</v>
      </c>
      <c r="D78" s="61">
        <v>0.69178835999999999</v>
      </c>
    </row>
    <row r="79" spans="1:4" ht="21.65" customHeight="1" x14ac:dyDescent="0.3">
      <c r="A79" s="207"/>
      <c r="B79" s="76">
        <v>174.30466660442411</v>
      </c>
      <c r="C79" s="77">
        <v>163.3512983207348</v>
      </c>
      <c r="D79" s="77">
        <v>170.49007803951596</v>
      </c>
    </row>
    <row r="80" spans="1:4" ht="13" x14ac:dyDescent="0.3">
      <c r="A80" s="4"/>
      <c r="B80" s="69" t="s">
        <v>83</v>
      </c>
      <c r="C80" s="139" t="s">
        <v>83</v>
      </c>
      <c r="D80" s="139" t="s">
        <v>83</v>
      </c>
    </row>
    <row r="81" spans="1:4" ht="13" x14ac:dyDescent="0.3">
      <c r="A81" s="136" t="s">
        <v>318</v>
      </c>
      <c r="B81" s="69">
        <v>368.96766166678606</v>
      </c>
      <c r="C81" s="139">
        <v>338.82082209622979</v>
      </c>
      <c r="D81" s="139">
        <v>351.10517015421453</v>
      </c>
    </row>
    <row r="82" spans="1:4" ht="13" x14ac:dyDescent="0.3">
      <c r="A82" s="136"/>
      <c r="B82" s="69" t="s">
        <v>83</v>
      </c>
      <c r="C82" s="139" t="s">
        <v>83</v>
      </c>
      <c r="D82" s="139" t="s">
        <v>83</v>
      </c>
    </row>
    <row r="83" spans="1:4" ht="13.5" thickBot="1" x14ac:dyDescent="0.35">
      <c r="A83" s="14" t="s">
        <v>317</v>
      </c>
      <c r="B83" s="413">
        <v>571.30908359728812</v>
      </c>
      <c r="C83" s="425">
        <v>542.46501408248923</v>
      </c>
      <c r="D83" s="425">
        <v>563.47269807262796</v>
      </c>
    </row>
    <row r="84" spans="1:4" ht="13" x14ac:dyDescent="0.3">
      <c r="A84" s="8"/>
      <c r="B84" s="74"/>
      <c r="C84" s="60"/>
      <c r="D84" s="60"/>
    </row>
    <row r="85" spans="1:4" ht="13" x14ac:dyDescent="0.3">
      <c r="A85" s="136"/>
      <c r="B85" s="76"/>
      <c r="C85" s="60"/>
      <c r="D85" s="60"/>
    </row>
    <row r="86" spans="1:4" x14ac:dyDescent="0.25">
      <c r="A86" s="207"/>
      <c r="B86" s="207"/>
      <c r="C86" s="207"/>
      <c r="D86" s="207"/>
    </row>
  </sheetData>
  <phoneticPr fontId="8" type="noConversion"/>
  <pageMargins left="0.74803149606299213" right="0.27559055118110237" top="0.98425196850393704" bottom="0.98425196850393704" header="0.51181102362204722" footer="0.51181102362204722"/>
  <pageSetup paperSize="9" scale="85" fitToHeight="2" orientation="portrait" horizontalDpi="1200" verticalDpi="1200" r:id="rId1"/>
  <headerFooter alignWithMargins="0"/>
  <rowBreaks count="1" manualBreakCount="1">
    <brk id="46"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72825709A5E4614BBE4F668874F511CF" ma:contentTypeVersion="1" ma:contentTypeDescription="Luo uusi asiakirja." ma:contentTypeScope="" ma:versionID="9d9515d9c177e08ea358f8a9c6833073">
  <xsd:schema xmlns:xsd="http://www.w3.org/2001/XMLSchema" xmlns:xs="http://www.w3.org/2001/XMLSchema" xmlns:p="http://schemas.microsoft.com/office/2006/metadata/properties" xmlns:ns1="http://schemas.microsoft.com/sharepoint/v3" xmlns:ns2="de8a66dd-caa6-47be-916f-694194327d72" targetNamespace="http://schemas.microsoft.com/office/2006/metadata/properties" ma:root="true" ma:fieldsID="647df3d6e70a4388b17ddf7cf39c6584" ns1:_="" ns2:_="">
    <xsd:import namespace="http://schemas.microsoft.com/sharepoint/v3"/>
    <xsd:import namespace="de8a66dd-caa6-47be-916f-694194327d72"/>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Ajoituksen alkamispäivämäärä" ma:description="" ma:hidden="true" ma:internalName="PublishingStartDate">
      <xsd:simpleType>
        <xsd:restriction base="dms:Unknown"/>
      </xsd:simpleType>
    </xsd:element>
    <xsd:element name="PublishingExpirationDate" ma:index="9" nillable="true" ma:displayName="Ajoituksen päättymispäivämäärä"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e8a66dd-caa6-47be-916f-694194327d72" elementFormDefault="qualified">
    <xsd:import namespace="http://schemas.microsoft.com/office/2006/documentManagement/types"/>
    <xsd:import namespace="http://schemas.microsoft.com/office/infopath/2007/PartnerControls"/>
    <xsd:element name="_dlc_DocId" ma:index="10" nillable="true" ma:displayName="Tiedostotunnisteen arvo" ma:description="Tälle kohteelle määritetyn tiedostotunnisteen arvo." ma:internalName="_dlc_DocId" ma:readOnly="true">
      <xsd:simpleType>
        <xsd:restriction base="dms:Text"/>
      </xsd:simpleType>
    </xsd:element>
    <xsd:element name="_dlc_DocIdUrl" ma:index="11" nillable="true" ma:displayName="Tiedostotunniste" ma:description="Tämän tiedoston pysyvä linkki."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de8a66dd-caa6-47be-916f-694194327d72">2PVM67KAZ5CR-1855-3538</_dlc_DocId>
    <_dlc_DocIdUrl xmlns="de8a66dd-caa6-47be-916f-694194327d72">
      <Url>http://silta.lassi.fi/Tyotilat/tiimit/IR/_layouts/DocIdRedir.aspx?ID=2PVM67KAZ5CR-1855-3538</Url>
      <Description>2PVM67KAZ5CR-1855-3538</Description>
    </_dlc_DocIdUrl>
  </documentManagement>
</p:properties>
</file>

<file path=customXml/itemProps1.xml><?xml version="1.0" encoding="utf-8"?>
<ds:datastoreItem xmlns:ds="http://schemas.openxmlformats.org/officeDocument/2006/customXml" ds:itemID="{F609A465-FD0F-47A6-AA93-D9CA55994982}"/>
</file>

<file path=customXml/itemProps2.xml><?xml version="1.0" encoding="utf-8"?>
<ds:datastoreItem xmlns:ds="http://schemas.openxmlformats.org/officeDocument/2006/customXml" ds:itemID="{59858ACC-0C9A-408D-995E-389E1CFFE630}"/>
</file>

<file path=customXml/itemProps3.xml><?xml version="1.0" encoding="utf-8"?>
<ds:datastoreItem xmlns:ds="http://schemas.openxmlformats.org/officeDocument/2006/customXml" ds:itemID="{C3562555-95F3-43FB-B60A-D3280C564D2A}"/>
</file>

<file path=customXml/itemProps4.xml><?xml version="1.0" encoding="utf-8"?>
<ds:datastoreItem xmlns:ds="http://schemas.openxmlformats.org/officeDocument/2006/customXml" ds:itemID="{3E7C508B-B696-49BA-B542-A6DD6DA93F9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20</vt:i4>
      </vt:variant>
      <vt:variant>
        <vt:lpstr>Nimetyt alueet</vt:lpstr>
      </vt:variant>
      <vt:variant>
        <vt:i4>6</vt:i4>
      </vt:variant>
    </vt:vector>
  </HeadingPairs>
  <TitlesOfParts>
    <vt:vector size="26" baseType="lpstr">
      <vt:lpstr>TUNNUSLUVUT Jory</vt:lpstr>
      <vt:lpstr>KONSERNITULOSLASKELMA kulu jory</vt:lpstr>
      <vt:lpstr>LASKELMA OMAN PÄÄOMAN old</vt:lpstr>
      <vt:lpstr>KONSERNITASE jory</vt:lpstr>
      <vt:lpstr>RAHAVIRTALASKELMA  jory</vt:lpstr>
      <vt:lpstr>KEY FIGURES</vt:lpstr>
      <vt:lpstr>CONSOLIDATED INCOME STATEMENT </vt:lpstr>
      <vt:lpstr>LAAJA KONSERNITULOSLASKELMA</vt:lpstr>
      <vt:lpstr>CONSOLIDATED STATEMENT OF COMPR</vt:lpstr>
      <vt:lpstr>CONSOLIDATED STATEMENT OF FINAN</vt:lpstr>
      <vt:lpstr>CHANGES IN EQUITY</vt:lpstr>
      <vt:lpstr>FIGURES BY DIVISION</vt:lpstr>
      <vt:lpstr>BY QUARTER</vt:lpstr>
      <vt:lpstr>DISAGGREGATION OF REVENUE </vt:lpstr>
      <vt:lpstr>BUSINESS ACQUISITIONS</vt:lpstr>
      <vt:lpstr>HANKITUT LIIKETOIMINNOT</vt:lpstr>
      <vt:lpstr>VAIHTOEHTOISET TUNNUSLUVUT</vt:lpstr>
      <vt:lpstr>FIXED ASSETS AND APM</vt:lpstr>
      <vt:lpstr>FINANCIAL ASSETS AND LIABILITIE</vt:lpstr>
      <vt:lpstr>CONTINGENT LIABILITIES</vt:lpstr>
      <vt:lpstr>'HANKITUT LIIKETOIMINNOT'!Print_Area</vt:lpstr>
      <vt:lpstr>'KONSERNITASE jory'!Print_Area</vt:lpstr>
      <vt:lpstr>'KONSERNITULOSLASKELMA kulu jory'!Print_Area</vt:lpstr>
      <vt:lpstr>'LAAJA KONSERNITULOSLASKELMA'!Print_Area</vt:lpstr>
      <vt:lpstr>'RAHAVIRTALASKELMA  jory'!Print_Area</vt:lpstr>
      <vt:lpstr>'VAIHTOEHTOISET TUNNUSLUVUT'!Print_Area</vt:lpstr>
    </vt:vector>
  </TitlesOfParts>
  <Company>Lassila &amp; Tikanoja Oyj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Sallmén Mikaela</dc:creator>
  <cp:lastModifiedBy>Hienonen Kaisu</cp:lastModifiedBy>
  <cp:lastPrinted>2019-10-22T11:53:43Z</cp:lastPrinted>
  <dcterms:created xsi:type="dcterms:W3CDTF">2007-03-05T06:29:45Z</dcterms:created>
  <dcterms:modified xsi:type="dcterms:W3CDTF">2019-10-23T12:35:04Z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0x01010072825709A5E4614BBE4F668874F511CF</vt:lpwstr>
  </property>
  <property fmtid="{D5CDD505-2E9C-101B-9397-08002B2CF9AE}" pid="4" name="_dlc_DocIdItemGuid">
    <vt:lpwstr>d2352529-b56c-4d28-b1ff-042920c0144a</vt:lpwstr>
  </property>
</Properties>
</file>