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705" windowWidth="13620" windowHeight="7050" tabRatio="872"/>
  </bookViews>
  <sheets>
    <sheet name="KONSERNITULOSLASKELMA" sheetId="1" r:id="rId1"/>
    <sheet name="LAAJA KONSERNITULOSLASKELMA" sheetId="16" r:id="rId2"/>
    <sheet name="KONSERNITASE" sheetId="2" r:id="rId3"/>
    <sheet name="LASKELMA OMAN PÄÄOMAN MUUTOKSIS" sheetId="15" r:id="rId4"/>
    <sheet name="OPERATIIVINEN LIIKEVOITTO" sheetId="12" r:id="rId5"/>
    <sheet name="TUNNUSLUVUT " sheetId="5" r:id="rId6"/>
    <sheet name="RAHAVIRTALASKELMA " sheetId="3" r:id="rId7"/>
    <sheet name="TOIMIALATIEDOT" sheetId="6" r:id="rId8"/>
    <sheet name="NELJÄNNEKSITTÄIN" sheetId="9" r:id="rId9"/>
    <sheet name="KÄYTTÖOMAISUUS" sheetId="10" r:id="rId10"/>
    <sheet name=" LÄHIPIIRITAPAHT" sheetId="11" r:id="rId11"/>
    <sheet name="RAHOITUSVARAT JA -VELAT" sheetId="17" r:id="rId12"/>
    <sheet name="VASTUUSITOUMUKSET" sheetId="8" r:id="rId13"/>
  </sheets>
  <definedNames>
    <definedName name="_s" localSheetId="10">#REF!</definedName>
    <definedName name="_s" localSheetId="1">#REF!</definedName>
    <definedName name="_s" localSheetId="3">#REF!</definedName>
    <definedName name="_s" localSheetId="8">#REF!</definedName>
    <definedName name="_s" localSheetId="7">#REF!</definedName>
    <definedName name="_s" localSheetId="5">#REF!</definedName>
    <definedName name="_s" localSheetId="12">#REF!</definedName>
    <definedName name="_s">#REF!</definedName>
    <definedName name="a" localSheetId="10">#REF!</definedName>
    <definedName name="a" localSheetId="1">#REF!</definedName>
    <definedName name="a" localSheetId="3">#REF!</definedName>
    <definedName name="a" localSheetId="8">#REF!</definedName>
    <definedName name="a" localSheetId="7">#REF!</definedName>
    <definedName name="a" localSheetId="5">#REF!</definedName>
    <definedName name="a" localSheetId="12">#REF!</definedName>
    <definedName name="a">#REF!</definedName>
    <definedName name="d" localSheetId="10">#REF!</definedName>
    <definedName name="d" localSheetId="1">#REF!</definedName>
    <definedName name="d" localSheetId="3">#REF!</definedName>
    <definedName name="d" localSheetId="8">#REF!</definedName>
    <definedName name="d" localSheetId="7">#REF!</definedName>
    <definedName name="d" localSheetId="5">#REF!</definedName>
    <definedName name="d" localSheetId="12">#REF!</definedName>
    <definedName name="d">#REF!</definedName>
    <definedName name="e" localSheetId="5">#REF!</definedName>
    <definedName name="e">#REF!</definedName>
    <definedName name="f" localSheetId="3">#REF!</definedName>
    <definedName name="f" localSheetId="8">#REF!</definedName>
    <definedName name="f" localSheetId="7">#REF!</definedName>
    <definedName name="f" localSheetId="5">#REF!</definedName>
    <definedName name="f">#REF!</definedName>
    <definedName name="g" localSheetId="1">#REF!</definedName>
    <definedName name="g" localSheetId="3">#REF!</definedName>
    <definedName name="g" localSheetId="8">#REF!</definedName>
    <definedName name="g" localSheetId="7">#REF!</definedName>
    <definedName name="g" localSheetId="5">#REF!</definedName>
    <definedName name="g" localSheetId="12">#REF!</definedName>
    <definedName name="g">#REF!</definedName>
    <definedName name="h" localSheetId="10">#REF!</definedName>
    <definedName name="h" localSheetId="1">#REF!</definedName>
    <definedName name="h" localSheetId="3">#REF!</definedName>
    <definedName name="h" localSheetId="8">#REF!</definedName>
    <definedName name="h" localSheetId="7">#REF!</definedName>
    <definedName name="h" localSheetId="5">#REF!</definedName>
    <definedName name="h" localSheetId="12">#REF!</definedName>
    <definedName name="h">#REF!</definedName>
    <definedName name="j" localSheetId="10">#REF!</definedName>
    <definedName name="j" localSheetId="1">#REF!</definedName>
    <definedName name="j" localSheetId="3">#REF!</definedName>
    <definedName name="j" localSheetId="8">#REF!</definedName>
    <definedName name="j" localSheetId="7">#REF!</definedName>
    <definedName name="j" localSheetId="5">#REF!</definedName>
    <definedName name="j" localSheetId="12">#REF!</definedName>
    <definedName name="j">#REF!</definedName>
    <definedName name="k" localSheetId="10">#REF!</definedName>
    <definedName name="k" localSheetId="1">#REF!</definedName>
    <definedName name="k" localSheetId="8">#REF!</definedName>
    <definedName name="k" localSheetId="7">#REF!</definedName>
    <definedName name="k" localSheetId="5">#REF!</definedName>
    <definedName name="k" localSheetId="12">#REF!</definedName>
    <definedName name="k">#REF!</definedName>
    <definedName name="l" localSheetId="10">#REF!</definedName>
    <definedName name="l" localSheetId="1">#REF!</definedName>
    <definedName name="l" localSheetId="8">#REF!</definedName>
    <definedName name="l" localSheetId="7">#REF!</definedName>
    <definedName name="l" localSheetId="5">#REF!</definedName>
    <definedName name="l" localSheetId="12">#REF!</definedName>
    <definedName name="l">#REF!</definedName>
    <definedName name="Print_Area_MI" localSheetId="10">#REF!</definedName>
    <definedName name="Print_Area_MI" localSheetId="1">#REF!</definedName>
    <definedName name="Print_Area_MI" localSheetId="8">#REF!</definedName>
    <definedName name="Print_Area_MI" localSheetId="7">#REF!</definedName>
    <definedName name="Print_Area_MI" localSheetId="5">#REF!</definedName>
    <definedName name="Print_Area_MI" localSheetId="12">#REF!</definedName>
    <definedName name="Print_Area_MI">#REF!</definedName>
    <definedName name="q" localSheetId="5">#REF!</definedName>
    <definedName name="q">#REF!</definedName>
    <definedName name="RAHOITUS31.8." localSheetId="10">#REF!</definedName>
    <definedName name="RAHOITUS31.8." localSheetId="1">#REF!</definedName>
    <definedName name="RAHOITUS31.8." localSheetId="8">#REF!</definedName>
    <definedName name="RAHOITUS31.8." localSheetId="7">#REF!</definedName>
    <definedName name="RAHOITUS31.8." localSheetId="5">#REF!</definedName>
    <definedName name="RAHOITUS31.8." localSheetId="12">#REF!</definedName>
    <definedName name="RAHOITUS31.8.">#REF!</definedName>
    <definedName name="RAHOITUSPOHJA3112" localSheetId="10">#REF!</definedName>
    <definedName name="RAHOITUSPOHJA3112" localSheetId="1">#REF!</definedName>
    <definedName name="RAHOITUSPOHJA3112" localSheetId="8">#REF!</definedName>
    <definedName name="RAHOITUSPOHJA3112" localSheetId="7">#REF!</definedName>
    <definedName name="RAHOITUSPOHJA3112" localSheetId="5">#REF!</definedName>
    <definedName name="RAHOITUSPOHJA3112" localSheetId="12">#REF!</definedName>
    <definedName name="RAHOITUSPOHJA3112">#REF!</definedName>
    <definedName name="T" localSheetId="10">#REF!</definedName>
    <definedName name="T" localSheetId="1">#REF!</definedName>
    <definedName name="T">#REF!</definedName>
    <definedName name="TASE" localSheetId="10">#REF!</definedName>
    <definedName name="TASE" localSheetId="1">#REF!</definedName>
    <definedName name="TASE" localSheetId="8">#REF!</definedName>
    <definedName name="TASE" localSheetId="7">#REF!</definedName>
    <definedName name="TASE" localSheetId="5">#REF!</definedName>
    <definedName name="TASE" localSheetId="12">#REF!</definedName>
    <definedName name="TASE">#REF!</definedName>
    <definedName name="taseet" localSheetId="10" hidden="1">{#N/A,#N/A,FALSE,"TULOSLASKELMA";#N/A,#N/A,FALSE,"TASE";#N/A,#N/A,FALSE,"TASE  KAUSITTAIN";#N/A,#N/A,FALSE,"TULOSLASKELMA KAUSITTAIN"}</definedName>
    <definedName name="taseet" localSheetId="2" hidden="1">{#N/A,#N/A,FALSE,"TULOSLASKELMA";#N/A,#N/A,FALSE,"TASE";#N/A,#N/A,FALSE,"TASE  KAUSITTAIN";#N/A,#N/A,FALSE,"TULOSLASKELMA KAUSITTAIN"}</definedName>
    <definedName name="taseet" localSheetId="0" hidden="1">{#N/A,#N/A,FALSE,"TULOSLASKELMA";#N/A,#N/A,FALSE,"TASE";#N/A,#N/A,FALSE,"TASE  KAUSITTAIN";#N/A,#N/A,FALSE,"TULOSLASKELMA KAUSITTAIN"}</definedName>
    <definedName name="taseet" localSheetId="1" hidden="1">{#N/A,#N/A,FALSE,"TULOSLASKELMA";#N/A,#N/A,FALSE,"TASE";#N/A,#N/A,FALSE,"TASE  KAUSITTAIN";#N/A,#N/A,FALSE,"TULOSLASKELMA KAUSITTAIN"}</definedName>
    <definedName name="taseet" localSheetId="3" hidden="1">{#N/A,#N/A,FALSE,"TULOSLASKELMA";#N/A,#N/A,FALSE,"TASE";#N/A,#N/A,FALSE,"TASE  KAUSITTAIN";#N/A,#N/A,FALSE,"TULOSLASKELMA KAUSITTAIN"}</definedName>
    <definedName name="taseet" localSheetId="8" hidden="1">{#N/A,#N/A,FALSE,"TULOSLASKELMA";#N/A,#N/A,FALSE,"TASE";#N/A,#N/A,FALSE,"TASE  KAUSITTAIN";#N/A,#N/A,FALSE,"TULOSLASKELMA KAUSITTAIN"}</definedName>
    <definedName name="taseet" localSheetId="6" hidden="1">{#N/A,#N/A,FALSE,"TULOSLASKELMA";#N/A,#N/A,FALSE,"TASE";#N/A,#N/A,FALSE,"TASE  KAUSITTAIN";#N/A,#N/A,FALSE,"TULOSLASKELMA KAUSITTAIN"}</definedName>
    <definedName name="taseet" localSheetId="7" hidden="1">{#N/A,#N/A,FALSE,"TULOSLASKELMA";#N/A,#N/A,FALSE,"TASE";#N/A,#N/A,FALSE,"TASE  KAUSITTAIN";#N/A,#N/A,FALSE,"TULOSLASKELMA KAUSITTAIN"}</definedName>
    <definedName name="taseet" localSheetId="5" hidden="1">{#N/A,#N/A,FALSE,"TULOSLASKELMA";#N/A,#N/A,FALSE,"TASE";#N/A,#N/A,FALSE,"TASE  KAUSITTAIN";#N/A,#N/A,FALSE,"TULOSLASKELMA KAUSITTAIN"}</definedName>
    <definedName name="taseet" localSheetId="12" hidden="1">{#N/A,#N/A,FALSE,"TULOSLASKELMA";#N/A,#N/A,FALSE,"TASE";#N/A,#N/A,FALSE,"TASE  KAUSITTAIN";#N/A,#N/A,FALSE,"TULOSLASKELMA KAUSITTAIN"}</definedName>
    <definedName name="taseet" hidden="1">{#N/A,#N/A,FALSE,"TULOSLASKELMA";#N/A,#N/A,FALSE,"TASE";#N/A,#N/A,FALSE,"TASE  KAUSITTAIN";#N/A,#N/A,FALSE,"TULOSLASKELMA KAUSITTAIN"}</definedName>
    <definedName name="TULOSLASKELMA" localSheetId="10">#REF!</definedName>
    <definedName name="TULOSLASKELMA" localSheetId="1">#REF!</definedName>
    <definedName name="TULOSLASKELMA" localSheetId="8">#REF!</definedName>
    <definedName name="TULOSLASKELMA" localSheetId="7">#REF!</definedName>
    <definedName name="TULOSLASKELMA" localSheetId="5">#REF!</definedName>
    <definedName name="TULOSLASKELMA" localSheetId="12">#REF!</definedName>
    <definedName name="TULOSLASKELMA">#REF!</definedName>
    <definedName name="_xlnm.Print_Area" localSheetId="10">' LÄHIPIIRITAPAHT'!$A$1:$E$25</definedName>
    <definedName name="_xlnm.Print_Area" localSheetId="2">KONSERNITASE!$A$1:$D$89</definedName>
    <definedName name="_xlnm.Print_Area" localSheetId="0">KONSERNITULOSLASKELMA!$A$1:$J$43</definedName>
    <definedName name="_xlnm.Print_Area" localSheetId="1">'LAAJA KONSERNITULOSLASKELMA'!$A$1:$G$29</definedName>
    <definedName name="_xlnm.Print_Area" localSheetId="8">NELJÄNNEKSITTÄIN!$A$1:$G$35</definedName>
    <definedName name="_xlnm.Print_Area" localSheetId="4">'OPERATIIVINEN LIIKEVOITTO'!$A$1:$F$20</definedName>
    <definedName name="_xlnm.Print_Area" localSheetId="6">'RAHAVIRTALASKELMA '!$A$1:$D$67</definedName>
    <definedName name="_xlnm.Print_Area" localSheetId="7">TOIMIALATIEDOT!$A$1:$K$110</definedName>
    <definedName name="_xlnm.Print_Area" localSheetId="5">'TUNNUSLUVUT '!$A$1:$E$29</definedName>
    <definedName name="_xlnm.Print_Area" localSheetId="12">VASTUUSITOUMUKSET!$A$1:$E$96</definedName>
    <definedName name="_xlnm.Print_Area">#REF!</definedName>
    <definedName name="u" localSheetId="10">#REF!</definedName>
    <definedName name="u" localSheetId="1">#REF!</definedName>
    <definedName name="u" localSheetId="8">#REF!</definedName>
    <definedName name="u" localSheetId="7">#REF!</definedName>
    <definedName name="u" localSheetId="5">#REF!</definedName>
    <definedName name="u" localSheetId="12">#REF!</definedName>
    <definedName name="u">#REF!</definedName>
    <definedName name="w" localSheetId="5">#REF!</definedName>
    <definedName name="w">#REF!</definedName>
    <definedName name="wrn.RAHOITUSPOHJAT." localSheetId="10" hidden="1">{#N/A,#N/A,FALSE,"RAHOITUSPOHJA 31.12.96";#N/A,#N/A,FALSE,"RAHOITUSPOHJA 30.4.97";#N/A,#N/A,FALSE,"RAHOITUSPOHJA 31.8.97";#N/A,#N/A,FALSE,"RAHOITUSPOHJA 31.12.97"}</definedName>
    <definedName name="wrn.RAHOITUSPOHJAT." localSheetId="2" hidden="1">{#N/A,#N/A,FALSE,"RAHOITUSPOHJA 31.12.96";#N/A,#N/A,FALSE,"RAHOITUSPOHJA 30.4.97";#N/A,#N/A,FALSE,"RAHOITUSPOHJA 31.8.97";#N/A,#N/A,FALSE,"RAHOITUSPOHJA 31.12.97"}</definedName>
    <definedName name="wrn.RAHOITUSPOHJAT." localSheetId="0" hidden="1">{#N/A,#N/A,FALSE,"RAHOITUSPOHJA 31.12.96";#N/A,#N/A,FALSE,"RAHOITUSPOHJA 30.4.97";#N/A,#N/A,FALSE,"RAHOITUSPOHJA 31.8.97";#N/A,#N/A,FALSE,"RAHOITUSPOHJA 31.12.97"}</definedName>
    <definedName name="wrn.RAHOITUSPOHJAT." localSheetId="1" hidden="1">{#N/A,#N/A,FALSE,"RAHOITUSPOHJA 31.12.96";#N/A,#N/A,FALSE,"RAHOITUSPOHJA 30.4.97";#N/A,#N/A,FALSE,"RAHOITUSPOHJA 31.8.97";#N/A,#N/A,FALSE,"RAHOITUSPOHJA 31.12.97"}</definedName>
    <definedName name="wrn.RAHOITUSPOHJAT." localSheetId="3" hidden="1">{#N/A,#N/A,FALSE,"RAHOITUSPOHJA 31.12.96";#N/A,#N/A,FALSE,"RAHOITUSPOHJA 30.4.97";#N/A,#N/A,FALSE,"RAHOITUSPOHJA 31.8.97";#N/A,#N/A,FALSE,"RAHOITUSPOHJA 31.12.97"}</definedName>
    <definedName name="wrn.RAHOITUSPOHJAT." localSheetId="8" hidden="1">{#N/A,#N/A,FALSE,"RAHOITUSPOHJA 31.12.96";#N/A,#N/A,FALSE,"RAHOITUSPOHJA 30.4.97";#N/A,#N/A,FALSE,"RAHOITUSPOHJA 31.8.97";#N/A,#N/A,FALSE,"RAHOITUSPOHJA 31.12.97"}</definedName>
    <definedName name="wrn.RAHOITUSPOHJAT." localSheetId="6" hidden="1">{#N/A,#N/A,FALSE,"RAHOITUSPOHJA 31.12.96";#N/A,#N/A,FALSE,"RAHOITUSPOHJA 30.4.97";#N/A,#N/A,FALSE,"RAHOITUSPOHJA 31.8.97";#N/A,#N/A,FALSE,"RAHOITUSPOHJA 31.12.97"}</definedName>
    <definedName name="wrn.RAHOITUSPOHJAT." localSheetId="7" hidden="1">{#N/A,#N/A,FALSE,"RAHOITUSPOHJA 31.12.96";#N/A,#N/A,FALSE,"RAHOITUSPOHJA 30.4.97";#N/A,#N/A,FALSE,"RAHOITUSPOHJA 31.8.97";#N/A,#N/A,FALSE,"RAHOITUSPOHJA 31.12.97"}</definedName>
    <definedName name="wrn.RAHOITUSPOHJAT." localSheetId="5" hidden="1">{#N/A,#N/A,FALSE,"RAHOITUSPOHJA 31.12.96";#N/A,#N/A,FALSE,"RAHOITUSPOHJA 30.4.97";#N/A,#N/A,FALSE,"RAHOITUSPOHJA 31.8.97";#N/A,#N/A,FALSE,"RAHOITUSPOHJA 31.12.97"}</definedName>
    <definedName name="wrn.RAHOITUSPOHJAT." localSheetId="12" hidden="1">{#N/A,#N/A,FALSE,"RAHOITUSPOHJA 31.12.96";#N/A,#N/A,FALSE,"RAHOITUSPOHJA 30.4.97";#N/A,#N/A,FALSE,"RAHOITUSPOHJA 31.8.97";#N/A,#N/A,FALSE,"RAHOITUSPOHJA 31.12.97"}</definedName>
    <definedName name="wrn.RAHOITUSPOHJAT." hidden="1">{#N/A,#N/A,FALSE,"RAHOITUSPOHJA 31.12.96";#N/A,#N/A,FALSE,"RAHOITUSPOHJA 30.4.97";#N/A,#N/A,FALSE,"RAHOITUSPOHJA 31.8.97";#N/A,#N/A,FALSE,"RAHOITUSPOHJA 31.12.97"}</definedName>
    <definedName name="wrn.TULOKSET." localSheetId="10" hidden="1">{#N/A,#N/A,FALSE,"TULOSLASKELMA";#N/A,#N/A,FALSE,"TASE";#N/A,#N/A,FALSE,"TASE  KAUSITTAIN";#N/A,#N/A,FALSE,"TULOSLASKELMA KAUSITTAIN"}</definedName>
    <definedName name="wrn.TULOKSET." localSheetId="2" hidden="1">{#N/A,#N/A,FALSE,"TULOSLASKELMA";#N/A,#N/A,FALSE,"TASE";#N/A,#N/A,FALSE,"TASE  KAUSITTAIN";#N/A,#N/A,FALSE,"TULOSLASKELMA KAUSITTAIN"}</definedName>
    <definedName name="wrn.TULOKSET." localSheetId="0" hidden="1">{#N/A,#N/A,FALSE,"TULOSLASKELMA";#N/A,#N/A,FALSE,"TASE";#N/A,#N/A,FALSE,"TASE  KAUSITTAIN";#N/A,#N/A,FALSE,"TULOSLASKELMA KAUSITTAIN"}</definedName>
    <definedName name="wrn.TULOKSET." localSheetId="1" hidden="1">{#N/A,#N/A,FALSE,"TULOSLASKELMA";#N/A,#N/A,FALSE,"TASE";#N/A,#N/A,FALSE,"TASE  KAUSITTAIN";#N/A,#N/A,FALSE,"TULOSLASKELMA KAUSITTAIN"}</definedName>
    <definedName name="wrn.TULOKSET." localSheetId="3" hidden="1">{#N/A,#N/A,FALSE,"TULOSLASKELMA";#N/A,#N/A,FALSE,"TASE";#N/A,#N/A,FALSE,"TASE  KAUSITTAIN";#N/A,#N/A,FALSE,"TULOSLASKELMA KAUSITTAIN"}</definedName>
    <definedName name="wrn.TULOKSET." localSheetId="8" hidden="1">{#N/A,#N/A,FALSE,"TULOSLASKELMA";#N/A,#N/A,FALSE,"TASE";#N/A,#N/A,FALSE,"TASE  KAUSITTAIN";#N/A,#N/A,FALSE,"TULOSLASKELMA KAUSITTAIN"}</definedName>
    <definedName name="wrn.TULOKSET." localSheetId="6" hidden="1">{#N/A,#N/A,FALSE,"TULOSLASKELMA";#N/A,#N/A,FALSE,"TASE";#N/A,#N/A,FALSE,"TASE  KAUSITTAIN";#N/A,#N/A,FALSE,"TULOSLASKELMA KAUSITTAIN"}</definedName>
    <definedName name="wrn.TULOKSET." localSheetId="7" hidden="1">{#N/A,#N/A,FALSE,"TULOSLASKELMA";#N/A,#N/A,FALSE,"TASE";#N/A,#N/A,FALSE,"TASE  KAUSITTAIN";#N/A,#N/A,FALSE,"TULOSLASKELMA KAUSITTAIN"}</definedName>
    <definedName name="wrn.TULOKSET." localSheetId="5" hidden="1">{#N/A,#N/A,FALSE,"TULOSLASKELMA";#N/A,#N/A,FALSE,"TASE";#N/A,#N/A,FALSE,"TASE  KAUSITTAIN";#N/A,#N/A,FALSE,"TULOSLASKELMA KAUSITTAIN"}</definedName>
    <definedName name="wrn.TULOKSET." localSheetId="12" hidden="1">{#N/A,#N/A,FALSE,"TULOSLASKELMA";#N/A,#N/A,FALSE,"TASE";#N/A,#N/A,FALSE,"TASE  KAUSITTAIN";#N/A,#N/A,FALSE,"TULOSLASKELMA KAUSITTAIN"}</definedName>
    <definedName name="wrn.TULOKSET." hidden="1">{#N/A,#N/A,FALSE,"TULOSLASKELMA";#N/A,#N/A,FALSE,"TASE";#N/A,#N/A,FALSE,"TASE  KAUSITTAIN";#N/A,#N/A,FALSE,"TULOSLASKELMA KAUSITTAIN"}</definedName>
    <definedName name="Y" localSheetId="10">#REF!</definedName>
    <definedName name="Y" localSheetId="1">#REF!</definedName>
    <definedName name="Y">#REF!</definedName>
    <definedName name="ö" localSheetId="10">#REF!</definedName>
    <definedName name="ö" localSheetId="1">#REF!</definedName>
    <definedName name="ö">#REF!</definedName>
  </definedNames>
  <calcPr calcId="145621"/>
</workbook>
</file>

<file path=xl/calcChain.xml><?xml version="1.0" encoding="utf-8"?>
<calcChain xmlns="http://schemas.openxmlformats.org/spreadsheetml/2006/main">
  <c r="D17" i="1" l="1"/>
  <c r="B22" i="16"/>
  <c r="B19" i="16"/>
  <c r="E16" i="1"/>
  <c r="B16" i="1"/>
  <c r="E20" i="1"/>
  <c r="G20" i="1"/>
  <c r="G17" i="1"/>
  <c r="D16" i="1"/>
  <c r="G13" i="15"/>
  <c r="G17" i="15"/>
  <c r="I14" i="15"/>
  <c r="H15" i="15"/>
  <c r="H17" i="15"/>
  <c r="F59" i="6"/>
  <c r="B59" i="6"/>
  <c r="B60" i="6"/>
  <c r="B43" i="2"/>
  <c r="B30" i="2"/>
  <c r="B25" i="6"/>
  <c r="D22" i="6"/>
  <c r="I58" i="6"/>
  <c r="K58" i="6"/>
  <c r="B61" i="3"/>
  <c r="D12" i="16"/>
  <c r="B12" i="16"/>
  <c r="C23" i="16"/>
  <c r="E23" i="16"/>
  <c r="F23" i="16"/>
  <c r="E22" i="16"/>
  <c r="C22" i="16"/>
  <c r="C107" i="6"/>
  <c r="D107" i="6"/>
  <c r="B99" i="6"/>
  <c r="C99" i="6"/>
  <c r="C91" i="6"/>
  <c r="B91" i="6"/>
  <c r="G7" i="1"/>
  <c r="C38" i="8"/>
  <c r="C81" i="8"/>
  <c r="C60" i="8"/>
  <c r="C30" i="8"/>
  <c r="B25" i="9"/>
  <c r="B28" i="9"/>
  <c r="B27" i="9"/>
  <c r="B26" i="9"/>
  <c r="B22" i="9"/>
  <c r="B33" i="9"/>
  <c r="B14" i="9"/>
  <c r="H58" i="6"/>
  <c r="H60" i="6"/>
  <c r="F58" i="6"/>
  <c r="F60" i="6"/>
  <c r="D58" i="6"/>
  <c r="D60" i="6"/>
  <c r="G20" i="6"/>
  <c r="G24" i="6"/>
  <c r="G23" i="6"/>
  <c r="G22" i="6"/>
  <c r="I55" i="6"/>
  <c r="G21" i="6"/>
  <c r="I54" i="6"/>
  <c r="G25" i="6"/>
  <c r="G14" i="6"/>
  <c r="G13" i="6"/>
  <c r="E56" i="6"/>
  <c r="G12" i="6"/>
  <c r="E55" i="6"/>
  <c r="G11" i="6"/>
  <c r="G10" i="6"/>
  <c r="K53" i="6"/>
  <c r="I56" i="6"/>
  <c r="I53" i="6"/>
  <c r="F25" i="6"/>
  <c r="E25" i="6"/>
  <c r="D24" i="6"/>
  <c r="D23" i="6"/>
  <c r="H23" i="6"/>
  <c r="G55" i="6"/>
  <c r="D21" i="6"/>
  <c r="G54" i="6"/>
  <c r="C25" i="6"/>
  <c r="C65" i="3"/>
  <c r="C49" i="3"/>
  <c r="C39" i="3"/>
  <c r="C21" i="3"/>
  <c r="C27" i="3"/>
  <c r="C15" i="3"/>
  <c r="E19" i="12"/>
  <c r="E20" i="12"/>
  <c r="C19" i="12"/>
  <c r="D20" i="12"/>
  <c r="C20" i="12"/>
  <c r="C76" i="2"/>
  <c r="C17" i="2"/>
  <c r="C24" i="2"/>
  <c r="C30" i="2"/>
  <c r="C43" i="2"/>
  <c r="C50" i="2"/>
  <c r="E19" i="16"/>
  <c r="C19" i="16"/>
  <c r="C12" i="16"/>
  <c r="D19" i="16"/>
  <c r="D22" i="16"/>
  <c r="D23" i="16"/>
  <c r="E12" i="16"/>
  <c r="G27" i="1"/>
  <c r="G23" i="1"/>
  <c r="G22" i="1"/>
  <c r="G16" i="1"/>
  <c r="G15" i="1"/>
  <c r="G14" i="1"/>
  <c r="G13" i="1"/>
  <c r="G9" i="1"/>
  <c r="F20" i="1"/>
  <c r="F25" i="1"/>
  <c r="F29" i="1"/>
  <c r="F32" i="1"/>
  <c r="F11" i="1"/>
  <c r="E11" i="1"/>
  <c r="G11" i="1"/>
  <c r="C20" i="1"/>
  <c r="C11" i="1"/>
  <c r="I8" i="15"/>
  <c r="I9" i="15"/>
  <c r="B82" i="6"/>
  <c r="B73" i="6"/>
  <c r="C28" i="9"/>
  <c r="C27" i="9"/>
  <c r="C22" i="9"/>
  <c r="C29" i="9"/>
  <c r="C33" i="9"/>
  <c r="C14" i="9"/>
  <c r="C26" i="9"/>
  <c r="D99" i="6"/>
  <c r="D91" i="6"/>
  <c r="B58" i="6"/>
  <c r="B15" i="6"/>
  <c r="D14" i="6"/>
  <c r="D13" i="6"/>
  <c r="C56" i="6"/>
  <c r="D12" i="6"/>
  <c r="C55" i="6"/>
  <c r="D11" i="6"/>
  <c r="C54" i="6"/>
  <c r="D10" i="6"/>
  <c r="H10" i="6"/>
  <c r="K14" i="15"/>
  <c r="C30" i="15"/>
  <c r="D30" i="15"/>
  <c r="E30" i="15"/>
  <c r="F30" i="15"/>
  <c r="G30" i="15"/>
  <c r="H30" i="15"/>
  <c r="J30" i="15"/>
  <c r="B30" i="15"/>
  <c r="K23" i="15"/>
  <c r="D43" i="8"/>
  <c r="F12" i="16"/>
  <c r="C9" i="15"/>
  <c r="C17" i="15"/>
  <c r="D9" i="15"/>
  <c r="D17" i="15"/>
  <c r="E9" i="15"/>
  <c r="E17" i="15"/>
  <c r="F9" i="15"/>
  <c r="F17" i="15"/>
  <c r="G9" i="15"/>
  <c r="H9" i="15"/>
  <c r="J9" i="15"/>
  <c r="J17" i="15"/>
  <c r="B9" i="15"/>
  <c r="B17" i="15"/>
  <c r="G25" i="9"/>
  <c r="G26" i="9"/>
  <c r="G27" i="9"/>
  <c r="G28" i="9"/>
  <c r="F25" i="9"/>
  <c r="F26" i="9"/>
  <c r="F27" i="9"/>
  <c r="F28" i="9"/>
  <c r="F15" i="6"/>
  <c r="B25" i="8"/>
  <c r="B53" i="8"/>
  <c r="B75" i="8"/>
  <c r="B89" i="8"/>
  <c r="E91" i="6"/>
  <c r="E99" i="6"/>
  <c r="B83" i="2"/>
  <c r="C83" i="2"/>
  <c r="C85" i="2"/>
  <c r="B76" i="2"/>
  <c r="B85" i="2" s="1"/>
  <c r="B87" i="2" s="1"/>
  <c r="B63" i="2"/>
  <c r="B66" i="2"/>
  <c r="C63" i="2"/>
  <c r="C66" i="2" s="1"/>
  <c r="B50" i="2"/>
  <c r="B67" i="8"/>
  <c r="D79" i="8"/>
  <c r="D81" i="8"/>
  <c r="D75" i="8"/>
  <c r="D89" i="8"/>
  <c r="D67" i="8"/>
  <c r="D25" i="8"/>
  <c r="D53" i="8"/>
  <c r="B36" i="10"/>
  <c r="B32" i="10"/>
  <c r="B27" i="10"/>
  <c r="B18" i="10"/>
  <c r="B14" i="10"/>
  <c r="C36" i="10"/>
  <c r="C32" i="10"/>
  <c r="C27" i="10"/>
  <c r="C18" i="10"/>
  <c r="C14" i="10"/>
  <c r="E14" i="9"/>
  <c r="E22" i="9"/>
  <c r="E33" i="9"/>
  <c r="E25" i="9"/>
  <c r="E26" i="9"/>
  <c r="E27" i="9"/>
  <c r="E28" i="9"/>
  <c r="C82" i="6"/>
  <c r="C73" i="6"/>
  <c r="D82" i="6"/>
  <c r="D73" i="6"/>
  <c r="E15" i="6"/>
  <c r="B65" i="3"/>
  <c r="B49" i="3"/>
  <c r="B39" i="3"/>
  <c r="B21" i="3"/>
  <c r="B15" i="3"/>
  <c r="B27" i="3"/>
  <c r="B20" i="12"/>
  <c r="I28" i="15"/>
  <c r="K28" i="15"/>
  <c r="I27" i="15"/>
  <c r="K27" i="15"/>
  <c r="K25" i="15"/>
  <c r="I21" i="15"/>
  <c r="B24" i="2"/>
  <c r="B17" i="2"/>
  <c r="D83" i="2"/>
  <c r="D43" i="2"/>
  <c r="D28" i="9"/>
  <c r="D27" i="9"/>
  <c r="D26" i="9"/>
  <c r="D25" i="9"/>
  <c r="D22" i="9"/>
  <c r="D29" i="9"/>
  <c r="D14" i="9"/>
  <c r="D27" i="10"/>
  <c r="F19" i="12"/>
  <c r="F20" i="12"/>
  <c r="B11" i="1"/>
  <c r="D11" i="1"/>
  <c r="F19" i="16"/>
  <c r="F22" i="16"/>
  <c r="I13" i="15"/>
  <c r="K13" i="15"/>
  <c r="K17" i="15"/>
  <c r="D15" i="3"/>
  <c r="D27" i="3"/>
  <c r="D51" i="3"/>
  <c r="D56" i="3"/>
  <c r="D21" i="3"/>
  <c r="D39" i="3"/>
  <c r="D49" i="3"/>
  <c r="D61" i="3"/>
  <c r="D65" i="3"/>
  <c r="I11" i="15"/>
  <c r="K11" i="15"/>
  <c r="D30" i="2"/>
  <c r="D24" i="2"/>
  <c r="D17" i="2"/>
  <c r="D63" i="2"/>
  <c r="D76" i="2"/>
  <c r="D85" i="2" s="1"/>
  <c r="D87" i="2" s="1"/>
  <c r="D50" i="2"/>
  <c r="B23" i="16"/>
  <c r="B107" i="6"/>
  <c r="E107" i="6"/>
  <c r="D7" i="1"/>
  <c r="F22" i="9"/>
  <c r="F29" i="9"/>
  <c r="F33" i="9"/>
  <c r="F14" i="9"/>
  <c r="D27" i="1"/>
  <c r="D23" i="1"/>
  <c r="D22" i="1"/>
  <c r="D15" i="1"/>
  <c r="D14" i="1"/>
  <c r="D13" i="1"/>
  <c r="H11" i="1"/>
  <c r="H20" i="1"/>
  <c r="H25" i="1"/>
  <c r="H29" i="1"/>
  <c r="H32" i="1"/>
  <c r="D9" i="1"/>
  <c r="D30" i="6"/>
  <c r="D31" i="6"/>
  <c r="K54" i="6"/>
  <c r="D32" i="6"/>
  <c r="K55" i="6"/>
  <c r="D33" i="6"/>
  <c r="K56" i="6"/>
  <c r="D34" i="6"/>
  <c r="B35" i="6"/>
  <c r="C35" i="6"/>
  <c r="G22" i="9"/>
  <c r="G29" i="9"/>
  <c r="J58" i="6"/>
  <c r="J60" i="6"/>
  <c r="G14" i="9"/>
  <c r="D14" i="10"/>
  <c r="F107" i="6"/>
  <c r="F99" i="6"/>
  <c r="F91" i="6"/>
  <c r="F84" i="6"/>
  <c r="C75" i="8"/>
  <c r="C89" i="8"/>
  <c r="C25" i="8"/>
  <c r="C53" i="8"/>
  <c r="D36" i="10"/>
  <c r="D32" i="10"/>
  <c r="D18" i="10"/>
  <c r="D41" i="6"/>
  <c r="D42" i="6"/>
  <c r="D43" i="6"/>
  <c r="D46" i="6"/>
  <c r="D44" i="6"/>
  <c r="D45" i="6"/>
  <c r="B46" i="6"/>
  <c r="C46" i="6"/>
  <c r="E53" i="6"/>
  <c r="E54" i="6"/>
  <c r="D66" i="2"/>
  <c r="D32" i="2"/>
  <c r="D45" i="2" s="1"/>
  <c r="D89" i="2" s="1"/>
  <c r="D35" i="6"/>
  <c r="E29" i="9"/>
  <c r="K21" i="15"/>
  <c r="K8" i="15"/>
  <c r="K9" i="15"/>
  <c r="C25" i="9"/>
  <c r="C15" i="6"/>
  <c r="K30" i="15"/>
  <c r="I30" i="15"/>
  <c r="G15" i="6"/>
  <c r="E58" i="6"/>
  <c r="B38" i="8"/>
  <c r="D33" i="9"/>
  <c r="H12" i="6"/>
  <c r="D20" i="6"/>
  <c r="C51" i="3"/>
  <c r="C56" i="3"/>
  <c r="C87" i="2"/>
  <c r="C32" i="2"/>
  <c r="C45" i="2" s="1"/>
  <c r="C89" i="2" s="1"/>
  <c r="F26" i="16"/>
  <c r="E26" i="16"/>
  <c r="C25" i="1"/>
  <c r="C29" i="1"/>
  <c r="C32" i="1"/>
  <c r="B29" i="9"/>
  <c r="C53" i="6"/>
  <c r="H13" i="6"/>
  <c r="D15" i="6"/>
  <c r="H11" i="6"/>
  <c r="G53" i="6"/>
  <c r="D25" i="6"/>
  <c r="H20" i="6"/>
  <c r="H21" i="6"/>
  <c r="G56" i="6"/>
  <c r="G58" i="6"/>
  <c r="H22" i="6"/>
  <c r="H15" i="6"/>
  <c r="C58" i="6"/>
  <c r="H25" i="6"/>
  <c r="B32" i="2"/>
  <c r="B45" i="2" s="1"/>
  <c r="B89" i="2" s="1"/>
  <c r="B51" i="3"/>
  <c r="B56" i="3"/>
  <c r="I15" i="15"/>
  <c r="K15" i="15"/>
  <c r="I17" i="15"/>
  <c r="E25" i="1"/>
  <c r="B20" i="1"/>
  <c r="G25" i="1"/>
  <c r="E29" i="1"/>
  <c r="B25" i="1"/>
  <c r="D20" i="1"/>
  <c r="G29" i="1"/>
  <c r="E32" i="1"/>
  <c r="D25" i="1"/>
  <c r="B29" i="1"/>
  <c r="B32" i="1"/>
  <c r="D29" i="1"/>
</calcChain>
</file>

<file path=xl/sharedStrings.xml><?xml version="1.0" encoding="utf-8"?>
<sst xmlns="http://schemas.openxmlformats.org/spreadsheetml/2006/main" count="545" uniqueCount="304">
  <si>
    <t>%</t>
  </si>
  <si>
    <t>Liikevaihto</t>
  </si>
  <si>
    <t>Myytyjä suoritteita vastaavat kulut</t>
  </si>
  <si>
    <t>Bruttokate</t>
  </si>
  <si>
    <t>Liiketoiminnan muut tuotot</t>
  </si>
  <si>
    <t>Myynnin ja markkinoinnin kulut</t>
  </si>
  <si>
    <t>Hallinnon kulut</t>
  </si>
  <si>
    <t>Liiketoiminnan muut kulut</t>
  </si>
  <si>
    <t>Liikevoitto</t>
  </si>
  <si>
    <t xml:space="preserve">Rahoitustuotot </t>
  </si>
  <si>
    <t>Rahoituskulut</t>
  </si>
  <si>
    <t>Voitto ennen veroja</t>
  </si>
  <si>
    <t xml:space="preserve">Tuloverot </t>
  </si>
  <si>
    <t>Tilikauden voitto</t>
  </si>
  <si>
    <t>Tilikauden voiton jakautuminen:</t>
  </si>
  <si>
    <t>Emoyhtiön omistajille</t>
  </si>
  <si>
    <t>Emoyhtiön omistajille kuuluvasta voitosta laskettu osakekohtainen tulos:</t>
  </si>
  <si>
    <t>Osakekohtainen tulos, €</t>
  </si>
  <si>
    <t>Laimennettu osakekohtainen tulos, €</t>
  </si>
  <si>
    <t>VARAT</t>
  </si>
  <si>
    <t>Pitkäaikaiset varat</t>
  </si>
  <si>
    <t>Aineettomat hyödykkeet</t>
  </si>
  <si>
    <t>Liikearvo</t>
  </si>
  <si>
    <t>Muut aineettomat hyödykkeet</t>
  </si>
  <si>
    <t>Aineelliset käyttöomaisuushyödykkeet</t>
  </si>
  <si>
    <t>Maa-alueet</t>
  </si>
  <si>
    <t>Rakennukset ja rakennelmat</t>
  </si>
  <si>
    <t>Koneet ja kalusto</t>
  </si>
  <si>
    <t>Muut aineelliset hyödykkeet</t>
  </si>
  <si>
    <t>Ennakkomaksut ja keskeneräiset hankinnat</t>
  </si>
  <si>
    <t>Muut pitkäaikaiset varat</t>
  </si>
  <si>
    <t>Myytävissä olevat sijoitukset</t>
  </si>
  <si>
    <t xml:space="preserve">Rahoitusleasingsaamiset </t>
  </si>
  <si>
    <t>Laskennalliset verosaamiset</t>
  </si>
  <si>
    <t>Muut saamiset</t>
  </si>
  <si>
    <t>Pitkäaikaiset varat yhteensä</t>
  </si>
  <si>
    <t>Lyhytaikaiset varat</t>
  </si>
  <si>
    <t>Vaihto-omaisuus</t>
  </si>
  <si>
    <t>Myyntisaamiset ja muut saamiset</t>
  </si>
  <si>
    <t>Ennakkomaksut</t>
  </si>
  <si>
    <t>Rahavarat</t>
  </si>
  <si>
    <t>Lyhytaikaiset varat yhteensä</t>
  </si>
  <si>
    <t>Varat yhteensä</t>
  </si>
  <si>
    <t>OMA PÄÄOMA JA VELAT</t>
  </si>
  <si>
    <t>Oma pääoma</t>
  </si>
  <si>
    <t>Emoyhtiön omistajille kuuluva oma pääoma</t>
  </si>
  <si>
    <t>Osakepääoma</t>
  </si>
  <si>
    <t>Ylikurssirahasto</t>
  </si>
  <si>
    <t>Muut rahastot</t>
  </si>
  <si>
    <t>Kertyneet voittovarat</t>
  </si>
  <si>
    <t>Oma pääoma yhteensä</t>
  </si>
  <si>
    <t>Velat</t>
  </si>
  <si>
    <t>Pitkäaikaiset velat</t>
  </si>
  <si>
    <t>Laskennalliset verovelat</t>
  </si>
  <si>
    <t>Eläkevelvoitteet</t>
  </si>
  <si>
    <t>Varaukset</t>
  </si>
  <si>
    <t>Muut velat</t>
  </si>
  <si>
    <t>Lyhytaikaiset velat</t>
  </si>
  <si>
    <t>Ostovelat ja muut velat</t>
  </si>
  <si>
    <t>Verovelat</t>
  </si>
  <si>
    <t>Velat yhteensä</t>
  </si>
  <si>
    <t>Oma pääoma ja velat  yhteensä</t>
  </si>
  <si>
    <t>1000 €</t>
  </si>
  <si>
    <t>Liiketoiminnan rahavirta</t>
  </si>
  <si>
    <t>Tulorahoitus ennen käyttöpääoman muutosta</t>
  </si>
  <si>
    <t>Käyttöpääoman muutos</t>
  </si>
  <si>
    <t>Myyntisaamisten ja muiden saamisten muutos</t>
  </si>
  <si>
    <t>Vaihto-omaisuuden muutos</t>
  </si>
  <si>
    <t>Ostovelkojen ja muiden velkojen muutos</t>
  </si>
  <si>
    <t xml:space="preserve">Maksetut korot </t>
  </si>
  <si>
    <t xml:space="preserve">Saadut korot </t>
  </si>
  <si>
    <t>Maksetut verot</t>
  </si>
  <si>
    <t>Liiketoiminnan nettorahavirta</t>
  </si>
  <si>
    <t xml:space="preserve">     </t>
  </si>
  <si>
    <t>Investointien rahavirta</t>
  </si>
  <si>
    <t xml:space="preserve">Investoinnit aineellisiin ja aineettomiin käyttöomaisuushyödykkeisiin </t>
  </si>
  <si>
    <t>Aineellisten ja aineettomien käyttöomaisuushyödykkeiden myynnit</t>
  </si>
  <si>
    <t>Investoinnit myytävissä oleviin sijoituksiin</t>
  </si>
  <si>
    <t>Muiden pitkäaikaisten saamisten muutos</t>
  </si>
  <si>
    <t>Myytävissä olevien pitkäaikaisten sijoitusten myynnit</t>
  </si>
  <si>
    <t>Saadut osingot investoinneista</t>
  </si>
  <si>
    <t>Investointien nettorahavirta</t>
  </si>
  <si>
    <t>Rahoituksen rahavirta</t>
  </si>
  <si>
    <t>Osakeannista saadut maksut</t>
  </si>
  <si>
    <t>Pitkäaikaisten lainojen nostot</t>
  </si>
  <si>
    <t>Pitkäaikaisten lainojen takaisinmaksut</t>
  </si>
  <si>
    <t>Rahoituksen nettorahavirta</t>
  </si>
  <si>
    <t>Likvidien varojen nettomuutos</t>
  </si>
  <si>
    <t>Likvidit varat tilikauden alussa</t>
  </si>
  <si>
    <t>Valuuttakurssien muutosten vaikutus</t>
  </si>
  <si>
    <t>Likvidit varat taseessa tilikauden lopussa</t>
  </si>
  <si>
    <t>Likvidit varat</t>
  </si>
  <si>
    <t>Yhteensä</t>
  </si>
  <si>
    <t>1 000 €</t>
  </si>
  <si>
    <t>Osake-pääoma</t>
  </si>
  <si>
    <t>Ylikurssi-rahasto</t>
  </si>
  <si>
    <t>Muuntoerot</t>
  </si>
  <si>
    <t xml:space="preserve">LASSILA &amp; TIKANOJA </t>
  </si>
  <si>
    <t xml:space="preserve">TUNNUSLUVUT </t>
  </si>
  <si>
    <t>Oma pääoma/osake, €</t>
  </si>
  <si>
    <t>Liiketoiminnan rahavirta/osake, €</t>
  </si>
  <si>
    <t>Oman pääoman tuotto, %</t>
  </si>
  <si>
    <t>Sijoitetun pääoman tuotto, %</t>
  </si>
  <si>
    <t>EVA, milj. €*</t>
  </si>
  <si>
    <t>Bruttoinvestoinnit, 1 000 €</t>
  </si>
  <si>
    <t>Osakkeiden osakeantioikaistu lukumäärä, 1000 kpl</t>
  </si>
  <si>
    <t>keskimäärin kauden aikana</t>
  </si>
  <si>
    <t>kauden lopussa</t>
  </si>
  <si>
    <t>keskimäärin kauden aikana, laimennettu</t>
  </si>
  <si>
    <t xml:space="preserve">LASSILA &amp; TIKANOJA  </t>
  </si>
  <si>
    <t xml:space="preserve">LIIKEVAIHTO </t>
  </si>
  <si>
    <t>Ympäristöpalvelut</t>
  </si>
  <si>
    <t>Konsernihallinto ja muut</t>
  </si>
  <si>
    <t>Toimialojen välinen liikevaihto</t>
  </si>
  <si>
    <t xml:space="preserve">LIIKEVOITTO </t>
  </si>
  <si>
    <t>Varat</t>
  </si>
  <si>
    <t>Kohdistamattomat varat</t>
  </si>
  <si>
    <t>Kohdistamattomat velat</t>
  </si>
  <si>
    <t>Investoinnit</t>
  </si>
  <si>
    <t>Poistot</t>
  </si>
  <si>
    <t>Liikevoittoprosentti</t>
  </si>
  <si>
    <t>Rahoituskulut, netto</t>
  </si>
  <si>
    <t>VASTUUSITOUMUKSET</t>
  </si>
  <si>
    <t>Yrityskiinnitykset</t>
  </si>
  <si>
    <t>Muut vakuudet</t>
  </si>
  <si>
    <t>Ympäristölupien edellyttämät pankkitakaukset</t>
  </si>
  <si>
    <t>Käyttöleasing- ja muut vuokravastuut</t>
  </si>
  <si>
    <t xml:space="preserve">Erääntyy 1 vuoden kuluessa </t>
  </si>
  <si>
    <t xml:space="preserve">Erääntyy 1-5 vuoden kuluessa </t>
  </si>
  <si>
    <t>Erääntyy yli 5 vuoden kuluttua</t>
  </si>
  <si>
    <t>Johdannaissopimuksista johtuvat vastuut</t>
  </si>
  <si>
    <t xml:space="preserve">Erääntyy yli 5 vuoden kuluttua </t>
  </si>
  <si>
    <t>Liiketoiminnan rahavirran oikaisut</t>
  </si>
  <si>
    <t>Verot</t>
  </si>
  <si>
    <t>Poistot ja arvonalentumiset</t>
  </si>
  <si>
    <t>Rahoitustuotot ja -kulut</t>
  </si>
  <si>
    <t>Muut</t>
  </si>
  <si>
    <t>TULOSLASKELMA VUOSINELJÄNNEKSITTÄIN</t>
  </si>
  <si>
    <t>INVESTOINTISITOUMUKSET</t>
  </si>
  <si>
    <t>Kirjanpitoarvo kauden alussa</t>
  </si>
  <si>
    <t>Hankitut liiketoiminnat</t>
  </si>
  <si>
    <t>Vähennykset</t>
  </si>
  <si>
    <t>Kirjanpitoarvo kauden lopussa</t>
  </si>
  <si>
    <t>Aineettomien hyödykkeiden ostositoumukset</t>
  </si>
  <si>
    <t>Aineellisten hyödykkeiden ostositoumukset</t>
  </si>
  <si>
    <t>Muut investoinnit</t>
  </si>
  <si>
    <t xml:space="preserve">Myynti </t>
  </si>
  <si>
    <t>Ostot</t>
  </si>
  <si>
    <t>Pitkäaikaiset saamiset</t>
  </si>
  <si>
    <t>Pääomalainasaaminen</t>
  </si>
  <si>
    <t>Lyhytaikaiset saamiset</t>
  </si>
  <si>
    <t>Myyntisaamiset</t>
  </si>
  <si>
    <t xml:space="preserve">LIIKETOIMET LÄHIPIIRIN KANSSA </t>
  </si>
  <si>
    <t>Käypä arvo</t>
  </si>
  <si>
    <t>Muut vakuudet ovat vakuustalletuksia.</t>
  </si>
  <si>
    <t xml:space="preserve">Suojausrahasto, käyvän arvon muutos </t>
  </si>
  <si>
    <t>AINEELLISTEN KÄYTTÖOMAISUUSHYÖDYKKEIDEN MUUTOKSET</t>
  </si>
  <si>
    <t>AINEETTOMIEN HYÖDYKKEIDEN MUUTOKSET</t>
  </si>
  <si>
    <t>KONSERNITASE</t>
  </si>
  <si>
    <t>KONSERNIN RAHAVIRTALASKELMA</t>
  </si>
  <si>
    <t>Omista sitoumuksista annetut vakuudet</t>
  </si>
  <si>
    <t>Valuuttajohdannaiset</t>
  </si>
  <si>
    <t>Erääntyy 1 vuoden kuluessa</t>
  </si>
  <si>
    <t>Käyvän arvon muutokset on kirjattu rahoitustuottoihin ja -kuluihin.</t>
  </si>
  <si>
    <t>Siirrot erien välillä</t>
  </si>
  <si>
    <t>Milj. €</t>
  </si>
  <si>
    <t>Kertaluonteiset erät:</t>
  </si>
  <si>
    <t>Operatiivisen toiminnan liikevoitto</t>
  </si>
  <si>
    <t>Johdannaissaamiset</t>
  </si>
  <si>
    <t>Johdannaisvelat</t>
  </si>
  <si>
    <t>OPERATIIVISEN TOIMINNAN LIIKEVOITON MUODOSTUMINEN</t>
  </si>
  <si>
    <t>Henkilöstö kokoaikaiseksi muutettuna keskimäärin</t>
  </si>
  <si>
    <t>Hankitut tytäryritykset ja liiketoiminnat vähennettynä hankintahetken rahavaroilla</t>
  </si>
  <si>
    <t xml:space="preserve">Konsernin osuus yhteisyritysten 
investointisitoumuksista </t>
  </si>
  <si>
    <t>Lyhytaikaisten lainojen muutos</t>
  </si>
  <si>
    <t>(yhteisyritykset)</t>
  </si>
  <si>
    <t>Muutos %</t>
  </si>
  <si>
    <t>Kurssierot</t>
  </si>
  <si>
    <t>Voitot kaudella</t>
  </si>
  <si>
    <t>Luokittelun muutoksesta johtuvat oikaisut</t>
  </si>
  <si>
    <t>Tilikauden laaja tulos, verojen jälkeen</t>
  </si>
  <si>
    <t>Tilikauden laajan tuloksen jakautuminen</t>
  </si>
  <si>
    <t>Muut laajan tuloksen erät, 
verojen jälkeen</t>
  </si>
  <si>
    <t>Muut kauden laajan tuloksen erät, 
verojen jälkeen</t>
  </si>
  <si>
    <t>Kauden laaja tulos</t>
  </si>
  <si>
    <t>Ulkoinen</t>
  </si>
  <si>
    <t>Eliminoinnit</t>
  </si>
  <si>
    <t>Toimialojen välinen</t>
  </si>
  <si>
    <t>Liikevaihto yhteensä, muutos %</t>
  </si>
  <si>
    <t>Osakkeiden myyntivoitto</t>
  </si>
  <si>
    <t>Korkotuotot</t>
  </si>
  <si>
    <t>Lainasaamiset</t>
  </si>
  <si>
    <t>Uudelleenjärjestelykulut</t>
  </si>
  <si>
    <t>L&amp;T yhteensä</t>
  </si>
  <si>
    <t>Henkilöstö, koko- ja osa-aikaiset yhteensä kauden lopussa</t>
  </si>
  <si>
    <t>SEGMENTTITIEDOT</t>
  </si>
  <si>
    <t xml:space="preserve">MUUT SEGMENTTITIEDOT </t>
  </si>
  <si>
    <t>LASKELMA KONSERNIN OMAN PÄÄOMAN MUUTOKSISTA</t>
  </si>
  <si>
    <t>Hankittu sopimuskanta</t>
  </si>
  <si>
    <t>Kilpailukieltosopimukset</t>
  </si>
  <si>
    <t>Muut aineettomat yrityskaupoista</t>
  </si>
  <si>
    <t>Lainat</t>
  </si>
  <si>
    <t>1-12/2009</t>
  </si>
  <si>
    <t>Uusiutuvat energialähteet</t>
  </si>
  <si>
    <t>Omien osakkeiden hankinta</t>
  </si>
  <si>
    <t>Kiinnitykset maanvuokraoikeuteen</t>
  </si>
  <si>
    <t>Osakeperusteisten etuuksien kirjaaminen kuluksi</t>
  </si>
  <si>
    <t>Arvonalentumiset</t>
  </si>
  <si>
    <t>Poistot ja arvonalentumiset, 1 000 €</t>
  </si>
  <si>
    <t>L&amp;T Biowatin pellettiliiketoiminnan lopetus</t>
  </si>
  <si>
    <t>Kiinteistönhoito</t>
  </si>
  <si>
    <t>Siivous- ja käyttäjäpalvelut</t>
  </si>
  <si>
    <t>Gearing, %</t>
  </si>
  <si>
    <t>Korolliset nettovelat, 1 000 €</t>
  </si>
  <si>
    <t xml:space="preserve">Erääntyy 1–5 vuoden kuluessa </t>
  </si>
  <si>
    <t xml:space="preserve">Yhteensä </t>
  </si>
  <si>
    <t xml:space="preserve">Käypä arvo, 1 000 € </t>
  </si>
  <si>
    <t>Moskovan siivousliiketoiminnan lopetus</t>
  </si>
  <si>
    <t>Termiinisopimusten nimellisarvot</t>
  </si>
  <si>
    <t>Termiinisopimuksiin ei ole sovellettu IAS 39:n mukaista suojauslaskentaa.</t>
  </si>
  <si>
    <t>Hyödykejohdannaiset</t>
  </si>
  <si>
    <t>öljytonnia</t>
  </si>
  <si>
    <t>Diesel-swapsopimusten nimellisarvot</t>
  </si>
  <si>
    <t xml:space="preserve">Hyödykejohdannaiset on tehty tulevien diesel-ostojen suojaamiseksi. Sopimuksiin sovelletaan IAS 39:n mukaista suojauslaskentaa ja käyvän arvon muutos kirjataan tehokkaalta osaltaan oman pääoman suojausrahastoon. Hyödykejohdannaisten käyvät arvot perustuvat tilinpäätöspäivän markkinanoteerauksiin. </t>
  </si>
  <si>
    <t>Määräysvallattomille omistajille</t>
  </si>
  <si>
    <t>Määräysvallattomien omistajien osuus</t>
  </si>
  <si>
    <t>Sijoitetun vapaan oman pääoman rahasto</t>
  </si>
  <si>
    <t>1-3/2012</t>
  </si>
  <si>
    <t>Oma pääoma 1.1.2012</t>
  </si>
  <si>
    <t>Arvonmuutos-rahasto</t>
  </si>
  <si>
    <t>Arvonmuutosrahasto</t>
  </si>
  <si>
    <t xml:space="preserve">   Myytävissä olevat lyhytaikaiset rahoitusvarat</t>
  </si>
  <si>
    <t>Myytävissä olevat lyhytaikaiset rahoitusvarat</t>
  </si>
  <si>
    <t>Muuntoerot määräysvallattomille omistajille</t>
  </si>
  <si>
    <t>L&amp;T Biowatin arvonalentuminen</t>
  </si>
  <si>
    <t xml:space="preserve"> </t>
  </si>
  <si>
    <t>Koron- ja valuutanvaihtosopimukset</t>
  </si>
  <si>
    <t>Koronvaihtosopimusten nimellisarvot**</t>
  </si>
  <si>
    <t>** Koronvaihtosopimukset, joihin ei ole sovellettu IAS 39:n mukaista suojauslaskentaa. Käyvän arvon muutokset on kirjattu rahoitustuottoihin ja -kuluihin.</t>
  </si>
  <si>
    <t>Pääoman palautus</t>
  </si>
  <si>
    <t>Arvonalentuminen, pysyvät vastaavat</t>
  </si>
  <si>
    <t>Arvonalentuminen, liikearvo ja muut aineettomat</t>
  </si>
  <si>
    <t>Myytävissä olevien lyhytaikaisten rahoitusvarojen käyvän arvon muutos</t>
  </si>
  <si>
    <t>Myytävissä olevat rahoitusvarat</t>
  </si>
  <si>
    <t>Maksetut osingot ja muu varojenjako</t>
  </si>
  <si>
    <t>4-6/2012</t>
  </si>
  <si>
    <t xml:space="preserve">Lassila &amp; Tikanoja Oyj on antanut takauksen 50 prosentin osuudelle L&amp;T Recoil Oy:n rahoituslainoista.  </t>
  </si>
  <si>
    <t>Takaussitoumus on voimassa korkeintaan lainojen eräpäivään 31.8.2014 saakka.</t>
  </si>
  <si>
    <t>Konsernin ulkopuoliset vastuut</t>
  </si>
  <si>
    <t>L&amp;T Recoil Oy myyntivoitto</t>
  </si>
  <si>
    <t>Myydyt konserniyritykset vähennettynä myyntihetken rahavaroilla</t>
  </si>
  <si>
    <t>7-9/2012</t>
  </si>
  <si>
    <t>10-12/2012</t>
  </si>
  <si>
    <t>1-12/2012</t>
  </si>
  <si>
    <t>12/2012</t>
  </si>
  <si>
    <t>Ekotuote liiketoiminnan myynti</t>
  </si>
  <si>
    <t>Enintään 1 vuoden kuluessa</t>
  </si>
  <si>
    <t>1-5 vuoden kuluttua</t>
  </si>
  <si>
    <t>Suojauslaskennassa olevien koron- ja valuutanvaihtosopimusten erääntyminen</t>
  </si>
  <si>
    <t>Koronvaihtosopimukset</t>
  </si>
  <si>
    <t>Koronvaihtosopimusten nimellisarvot*</t>
  </si>
  <si>
    <t>* Koronvaihtosopimukset, jotka on tehty vaihtuvakorkoisiin lainoihin liittyvien rahavirtojen suojauksiksi ja joihin on sovellettu IAS 39:n mukaista suojauslaskentaa. Suojaukset ovat olleet tehokkaita ja niiden käyvän arvon muutokset on esitetty kauden laajassa tuloslaskelmassa.  Koronvaihtosopimusten käyvät arvot perustuvat tilinpäätöspäivän markkinatietoihin.</t>
  </si>
  <si>
    <t>Swapeilla suojataan valuuttamääräisiä lainoja ja niiden käyvän arvon muutokset</t>
  </si>
  <si>
    <t>on esitetty laajassa tuloslaskelmassa. Valuuttamääräisten lainojen</t>
  </si>
  <si>
    <t>KONSERNIN TULOSLASKELMA</t>
  </si>
  <si>
    <t>LAAJA KONSERNIN TULOSLASKELMA</t>
  </si>
  <si>
    <t>1-3/2013</t>
  </si>
  <si>
    <t>Oma pääoma 1.1.2013</t>
  </si>
  <si>
    <t>Omavaraisuusaste, %</t>
  </si>
  <si>
    <t>Teollisuuspalvelut</t>
  </si>
  <si>
    <t>Kiinteistöpalvelut</t>
  </si>
  <si>
    <t xml:space="preserve">                                                                              </t>
  </si>
  <si>
    <t>Laatimisperiaatteen muutos (IAS19)</t>
  </si>
  <si>
    <t xml:space="preserve">Etuuspohjaisten eläkejärjestelyiden uudelleen määrittämisestä johtuvat erät </t>
  </si>
  <si>
    <t>RAHOITUSVARAT JA -VELAT ARVOSTUSRYHMITTÄIN</t>
  </si>
  <si>
    <t>Käypään arvoon tulos-
vaikutteisesti kirjattavat rahoitusvarat ja -velat</t>
  </si>
  <si>
    <t>Lainat ja muut saamiset</t>
  </si>
  <si>
    <t>Jaksotettuun hankinta-
menoon kirjattavat rahoitusvelat</t>
  </si>
  <si>
    <t>Suojaus-
laskennan alaiset johdannaiset</t>
  </si>
  <si>
    <t>Tase-erien kirjanpitoarvot</t>
  </si>
  <si>
    <t>Tase-erien käyvät arvot</t>
  </si>
  <si>
    <t>IFRS 7:n mukainen käyvän arvon hierarkiataso</t>
  </si>
  <si>
    <t>Pitkäaikaiset rahoitusvarat</t>
  </si>
  <si>
    <t>Rahoitusleasingsaamiset</t>
  </si>
  <si>
    <t>Lyhytaikaiset rahoitusvarat</t>
  </si>
  <si>
    <t>Rahoitusvarat yhteensä</t>
  </si>
  <si>
    <t>Pitkäaikaiset rahoitusvelat</t>
  </si>
  <si>
    <t>Lyhytaikaiset rahoitusvelat</t>
  </si>
  <si>
    <t>Rahoitusvelat yhteensä</t>
  </si>
  <si>
    <t>Suojaus-rahasto</t>
  </si>
  <si>
    <t>* EVA = liikevoitto - sijoitetulle pääomalle (vuosineljännesten keskiarvo) laskettu kustannus. WACC: 2013 6,5 %, 2012 7,1 %</t>
  </si>
  <si>
    <t>Muu ero</t>
  </si>
  <si>
    <t>1-6/2012</t>
  </si>
  <si>
    <t>1-6/2013</t>
  </si>
  <si>
    <t>4-6/2013</t>
  </si>
  <si>
    <t>6/2012</t>
  </si>
  <si>
    <t>6/2013</t>
  </si>
  <si>
    <t>Arvonalentuminen Tuusulan ongelmajätelaitos</t>
  </si>
  <si>
    <t>Oma pääoma 30.6.2013</t>
  </si>
  <si>
    <t>Oma pääoma 30.6.2012</t>
  </si>
  <si>
    <t>arvo oli n. 0,4 milj.euroa negatiivinen per 30.6.2013.</t>
  </si>
  <si>
    <t xml:space="preserve">L&amp;T Recoil Oy:n rahoituslainojen kokonaispääoma oli 32,8 milj.euroa per 30.06.2013 </t>
  </si>
  <si>
    <t>L&amp;T Biowatti Oy:n oman kaluston myynti</t>
  </si>
  <si>
    <t>Arvonalentuminen Ecostream Oy osakkeet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</si>
</sst>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#,##0\ &quot;€&quot;;[Red]\-#,##0\ &quot;€&quot;"/>
    <numFmt numFmtId="164" formatCode="#,##0\ &quot;mk&quot;;\-#,##0\ &quot;mk&quot;"/>
    <numFmt numFmtId="165" formatCode="#,##0\ &quot;mk&quot;;[Red]\-#,##0\ &quot;mk&quot;"/>
    <numFmt numFmtId="166" formatCode="#,##0.00\ &quot;mk&quot;;[Red]\-#,##0.00\ &quot;mk&quot;"/>
    <numFmt numFmtId="167" formatCode="#,##0.0"/>
    <numFmt numFmtId="168" formatCode="#,##0.000"/>
    <numFmt numFmtId="169" formatCode="0.0"/>
    <numFmt numFmtId="170" formatCode="#,##0.0000"/>
    <numFmt numFmtId="171" formatCode="#,##0_ ;[Red]\-#,##0\ "/>
    <numFmt numFmtId="172" formatCode="#,##0.00_ ;[Red]\-#,##0.00\ "/>
    <numFmt numFmtId="173" formatCode="0.0\ %"/>
  </numFmts>
  <fonts count="33" x14ac:knownFonts="1">
    <font>
      <sz val="10"/>
      <name val="MS Sans Serif"/>
    </font>
    <font>
      <sz val="10"/>
      <name val="MS Sans Serif"/>
      <family val="2"/>
    </font>
    <font>
      <sz val="12"/>
      <name val="Arial"/>
      <family val="2"/>
    </font>
    <font>
      <sz val="8"/>
      <name val="MS Sans Serif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MS Sans Serif"/>
      <family val="2"/>
    </font>
    <font>
      <sz val="9"/>
      <name val="Arial"/>
      <family val="2"/>
    </font>
    <font>
      <sz val="10"/>
      <name val="MS Sans Serif"/>
    </font>
    <font>
      <sz val="8.5"/>
      <name val="MS Sans Serif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7" applyNumberFormat="0" applyFill="0" applyAlignment="0" applyProtection="0"/>
    <xf numFmtId="0" fontId="24" fillId="23" borderId="0" applyNumberFormat="0" applyBorder="0" applyAlignment="0" applyProtection="0"/>
    <xf numFmtId="0" fontId="16" fillId="0" borderId="0"/>
    <xf numFmtId="0" fontId="1" fillId="0" borderId="0"/>
    <xf numFmtId="0" fontId="3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1" fillId="0" borderId="0"/>
    <xf numFmtId="0" fontId="16" fillId="0" borderId="0"/>
    <xf numFmtId="0" fontId="8" fillId="0" borderId="0"/>
    <xf numFmtId="0" fontId="1" fillId="0" borderId="0"/>
    <xf numFmtId="0" fontId="16" fillId="22" borderId="6" applyNumberFormat="0" applyFont="0" applyAlignment="0" applyProtection="0"/>
    <xf numFmtId="0" fontId="1" fillId="22" borderId="6" applyNumberFormat="0" applyFont="0" applyAlignment="0" applyProtection="0"/>
    <xf numFmtId="0" fontId="25" fillId="20" borderId="8" applyNumberFormat="0" applyAlignment="0" applyProtection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354">
    <xf numFmtId="0" fontId="0" fillId="0" borderId="0" xfId="0"/>
    <xf numFmtId="0" fontId="4" fillId="0" borderId="0" xfId="44" applyFont="1"/>
    <xf numFmtId="0" fontId="5" fillId="0" borderId="0" xfId="44" applyFont="1"/>
    <xf numFmtId="0" fontId="7" fillId="0" borderId="0" xfId="44" applyFont="1"/>
    <xf numFmtId="3" fontId="5" fillId="0" borderId="0" xfId="44" applyNumberFormat="1" applyFont="1"/>
    <xf numFmtId="0" fontId="5" fillId="0" borderId="10" xfId="44" applyFont="1" applyBorder="1" applyAlignment="1">
      <alignment horizontal="left"/>
    </xf>
    <xf numFmtId="0" fontId="5" fillId="0" borderId="0" xfId="44" applyFont="1" applyAlignment="1">
      <alignment horizontal="left"/>
    </xf>
    <xf numFmtId="0" fontId="5" fillId="0" borderId="0" xfId="44" applyFont="1" applyBorder="1" applyAlignment="1">
      <alignment horizontal="left"/>
    </xf>
    <xf numFmtId="0" fontId="7" fillId="0" borderId="0" xfId="44" applyFont="1" applyBorder="1" applyAlignment="1">
      <alignment horizontal="left"/>
    </xf>
    <xf numFmtId="0" fontId="7" fillId="0" borderId="0" xfId="44" quotePrefix="1" applyFont="1" applyAlignment="1">
      <alignment horizontal="left"/>
    </xf>
    <xf numFmtId="0" fontId="5" fillId="0" borderId="0" xfId="44" quotePrefix="1" applyFont="1" applyAlignment="1">
      <alignment horizontal="left"/>
    </xf>
    <xf numFmtId="0" fontId="7" fillId="0" borderId="0" xfId="44" applyFont="1" applyBorder="1"/>
    <xf numFmtId="0" fontId="7" fillId="0" borderId="0" xfId="44" applyFont="1" applyAlignment="1">
      <alignment horizontal="left"/>
    </xf>
    <xf numFmtId="0" fontId="7" fillId="0" borderId="0" xfId="44" applyFont="1" applyAlignment="1">
      <alignment wrapText="1"/>
    </xf>
    <xf numFmtId="0" fontId="5" fillId="0" borderId="0" xfId="44" applyFont="1" applyBorder="1"/>
    <xf numFmtId="0" fontId="5" fillId="0" borderId="10" xfId="47" quotePrefix="1" applyFont="1" applyBorder="1" applyAlignment="1" applyProtection="1">
      <alignment horizontal="left"/>
    </xf>
    <xf numFmtId="3" fontId="5" fillId="0" borderId="0" xfId="51" applyNumberFormat="1" applyFont="1" applyFill="1"/>
    <xf numFmtId="3" fontId="5" fillId="0" borderId="10" xfId="51" applyNumberFormat="1" applyFont="1" applyFill="1" applyBorder="1"/>
    <xf numFmtId="3" fontId="5" fillId="0" borderId="0" xfId="47" applyNumberFormat="1" applyFont="1" applyBorder="1" applyAlignment="1" applyProtection="1">
      <alignment horizontal="right"/>
    </xf>
    <xf numFmtId="3" fontId="7" fillId="0" borderId="0" xfId="47" applyNumberFormat="1" applyFont="1" applyBorder="1" applyAlignment="1" applyProtection="1">
      <alignment horizontal="right"/>
    </xf>
    <xf numFmtId="0" fontId="5" fillId="0" borderId="0" xfId="47" applyFont="1" applyBorder="1"/>
    <xf numFmtId="3" fontId="7" fillId="0" borderId="0" xfId="47" applyNumberFormat="1" applyFont="1" applyBorder="1"/>
    <xf numFmtId="2" fontId="5" fillId="0" borderId="0" xfId="47" applyNumberFormat="1" applyFont="1" applyBorder="1"/>
    <xf numFmtId="0" fontId="5" fillId="0" borderId="0" xfId="47" applyFont="1" applyBorder="1" applyAlignment="1" applyProtection="1">
      <alignment horizontal="left"/>
    </xf>
    <xf numFmtId="0" fontId="7" fillId="0" borderId="0" xfId="47" applyFont="1" applyBorder="1" applyAlignment="1" applyProtection="1">
      <alignment horizontal="left"/>
    </xf>
    <xf numFmtId="0" fontId="7" fillId="0" borderId="0" xfId="47" applyFont="1" applyBorder="1"/>
    <xf numFmtId="0" fontId="7" fillId="0" borderId="0" xfId="44" applyFont="1" applyBorder="1" applyAlignment="1">
      <alignment wrapText="1"/>
    </xf>
    <xf numFmtId="3" fontId="5" fillId="0" borderId="0" xfId="44" applyNumberFormat="1" applyFont="1" applyFill="1"/>
    <xf numFmtId="3" fontId="5" fillId="0" borderId="10" xfId="44" applyNumberFormat="1" applyFont="1" applyFill="1" applyBorder="1"/>
    <xf numFmtId="3" fontId="5" fillId="0" borderId="0" xfId="44" applyNumberFormat="1" applyFont="1" applyFill="1" applyBorder="1"/>
    <xf numFmtId="0" fontId="5" fillId="0" borderId="0" xfId="44" applyFont="1" applyFill="1"/>
    <xf numFmtId="3" fontId="5" fillId="0" borderId="11" xfId="44" applyNumberFormat="1" applyFont="1" applyFill="1" applyBorder="1"/>
    <xf numFmtId="0" fontId="5" fillId="0" borderId="0" xfId="44" applyFont="1" applyFill="1" applyBorder="1"/>
    <xf numFmtId="14" fontId="7" fillId="0" borderId="10" xfId="46" quotePrefix="1" applyNumberFormat="1" applyFont="1" applyFill="1" applyBorder="1" applyAlignment="1">
      <alignment horizontal="right"/>
    </xf>
    <xf numFmtId="3" fontId="5" fillId="0" borderId="12" xfId="44" applyNumberFormat="1" applyFont="1" applyFill="1" applyBorder="1"/>
    <xf numFmtId="0" fontId="5" fillId="0" borderId="0" xfId="57" applyFont="1" applyFill="1"/>
    <xf numFmtId="3" fontId="5" fillId="0" borderId="0" xfId="57" applyNumberFormat="1" applyFont="1" applyFill="1" applyAlignment="1">
      <alignment horizontal="right"/>
    </xf>
    <xf numFmtId="4" fontId="7" fillId="0" borderId="0" xfId="52" applyNumberFormat="1" applyFont="1" applyFill="1" applyBorder="1" applyAlignment="1">
      <alignment horizontal="center"/>
    </xf>
    <xf numFmtId="0" fontId="7" fillId="0" borderId="0" xfId="44" applyFont="1" applyFill="1"/>
    <xf numFmtId="0" fontId="5" fillId="0" borderId="0" xfId="47" quotePrefix="1" applyFont="1" applyFill="1" applyBorder="1" applyAlignment="1" applyProtection="1">
      <alignment horizontal="left"/>
    </xf>
    <xf numFmtId="14" fontId="7" fillId="0" borderId="0" xfId="47" quotePrefix="1" applyNumberFormat="1" applyFont="1" applyFill="1" applyBorder="1" applyAlignment="1" applyProtection="1">
      <alignment horizontal="right"/>
    </xf>
    <xf numFmtId="0" fontId="5" fillId="0" borderId="0" xfId="47" applyFont="1" applyFill="1" applyBorder="1"/>
    <xf numFmtId="0" fontId="7" fillId="0" borderId="0" xfId="47" quotePrefix="1" applyFont="1" applyFill="1" applyBorder="1" applyAlignment="1" applyProtection="1">
      <alignment horizontal="right"/>
    </xf>
    <xf numFmtId="0" fontId="5" fillId="0" borderId="10" xfId="44" applyFont="1" applyFill="1" applyBorder="1" applyAlignment="1">
      <alignment horizontal="left"/>
    </xf>
    <xf numFmtId="0" fontId="7" fillId="0" borderId="0" xfId="47" applyFont="1" applyFill="1" applyBorder="1" applyAlignment="1" applyProtection="1">
      <alignment horizontal="left"/>
    </xf>
    <xf numFmtId="3" fontId="7" fillId="0" borderId="0" xfId="47" applyNumberFormat="1" applyFont="1" applyFill="1" applyBorder="1" applyAlignment="1" applyProtection="1">
      <alignment horizontal="right"/>
    </xf>
    <xf numFmtId="0" fontId="5" fillId="0" borderId="0" xfId="47" applyFont="1" applyFill="1" applyBorder="1" applyAlignment="1" applyProtection="1">
      <alignment horizontal="left"/>
    </xf>
    <xf numFmtId="3" fontId="5" fillId="0" borderId="0" xfId="47" applyNumberFormat="1" applyFont="1" applyFill="1" applyBorder="1" applyAlignment="1" applyProtection="1">
      <alignment horizontal="right"/>
    </xf>
    <xf numFmtId="0" fontId="5" fillId="0" borderId="0" xfId="44" applyFont="1" applyFill="1" applyAlignment="1">
      <alignment horizontal="left"/>
    </xf>
    <xf numFmtId="0" fontId="5" fillId="0" borderId="0" xfId="44" applyFont="1" applyFill="1" applyBorder="1" applyAlignment="1">
      <alignment horizontal="left"/>
    </xf>
    <xf numFmtId="0" fontId="7" fillId="0" borderId="0" xfId="44" applyFont="1" applyFill="1" applyBorder="1" applyAlignment="1">
      <alignment horizontal="left"/>
    </xf>
    <xf numFmtId="0" fontId="7" fillId="0" borderId="10" xfId="51" quotePrefix="1" applyFont="1" applyFill="1" applyBorder="1" applyAlignment="1">
      <alignment horizontal="right"/>
    </xf>
    <xf numFmtId="0" fontId="5" fillId="0" borderId="0" xfId="51" applyFont="1" applyFill="1"/>
    <xf numFmtId="0" fontId="7" fillId="0" borderId="10" xfId="51" applyFont="1" applyFill="1" applyBorder="1" applyAlignment="1">
      <alignment horizontal="right"/>
    </xf>
    <xf numFmtId="169" fontId="5" fillId="0" borderId="0" xfId="51" applyNumberFormat="1" applyFont="1" applyFill="1"/>
    <xf numFmtId="169" fontId="5" fillId="0" borderId="10" xfId="51" applyNumberFormat="1" applyFont="1" applyFill="1" applyBorder="1"/>
    <xf numFmtId="0" fontId="7" fillId="0" borderId="0" xfId="57" applyFont="1" applyFill="1" applyBorder="1"/>
    <xf numFmtId="169" fontId="5" fillId="0" borderId="0" xfId="55" applyNumberFormat="1" applyFont="1" applyFill="1" applyAlignment="1">
      <alignment horizontal="right"/>
    </xf>
    <xf numFmtId="3" fontId="5" fillId="0" borderId="0" xfId="53" quotePrefix="1" applyNumberFormat="1" applyFont="1" applyFill="1" applyAlignment="1">
      <alignment horizontal="right"/>
    </xf>
    <xf numFmtId="3" fontId="5" fillId="0" borderId="0" xfId="53" applyNumberFormat="1" applyFont="1" applyFill="1"/>
    <xf numFmtId="3" fontId="5" fillId="0" borderId="0" xfId="53" applyNumberFormat="1" applyFont="1" applyFill="1" applyBorder="1"/>
    <xf numFmtId="3" fontId="5" fillId="0" borderId="10" xfId="53" applyNumberFormat="1" applyFont="1" applyFill="1" applyBorder="1"/>
    <xf numFmtId="0" fontId="5" fillId="0" borderId="0" xfId="53" applyFont="1" applyFill="1" applyBorder="1"/>
    <xf numFmtId="0" fontId="5" fillId="0" borderId="0" xfId="53" applyFont="1" applyFill="1"/>
    <xf numFmtId="169" fontId="5" fillId="0" borderId="0" xfId="53" applyNumberFormat="1" applyFont="1" applyFill="1"/>
    <xf numFmtId="3" fontId="5" fillId="0" borderId="0" xfId="51" applyNumberFormat="1" applyFont="1" applyFill="1" applyBorder="1"/>
    <xf numFmtId="0" fontId="5" fillId="0" borderId="0" xfId="51" applyFont="1" applyFill="1" applyBorder="1"/>
    <xf numFmtId="3" fontId="7" fillId="0" borderId="0" xfId="44" applyNumberFormat="1" applyFont="1" applyFill="1" applyBorder="1"/>
    <xf numFmtId="2" fontId="5" fillId="0" borderId="0" xfId="57" applyNumberFormat="1" applyFont="1" applyFill="1" applyAlignment="1">
      <alignment horizontal="right"/>
    </xf>
    <xf numFmtId="3" fontId="5" fillId="0" borderId="0" xfId="54" applyNumberFormat="1" applyFont="1" applyFill="1"/>
    <xf numFmtId="0" fontId="5" fillId="0" borderId="0" xfId="54" quotePrefix="1" applyFont="1" applyFill="1" applyBorder="1" applyAlignment="1">
      <alignment horizontal="right"/>
    </xf>
    <xf numFmtId="0" fontId="5" fillId="0" borderId="0" xfId="51" applyFont="1" applyFill="1" applyAlignment="1">
      <alignment horizontal="right"/>
    </xf>
    <xf numFmtId="169" fontId="5" fillId="0" borderId="0" xfId="51" applyNumberFormat="1" applyFont="1" applyFill="1" applyAlignment="1">
      <alignment horizontal="right"/>
    </xf>
    <xf numFmtId="0" fontId="7" fillId="0" borderId="0" xfId="51" quotePrefix="1" applyFont="1" applyFill="1" applyBorder="1" applyAlignment="1">
      <alignment horizontal="right"/>
    </xf>
    <xf numFmtId="0" fontId="7" fillId="0" borderId="10" xfId="47" quotePrefix="1" applyFont="1" applyFill="1" applyBorder="1" applyAlignment="1" applyProtection="1">
      <alignment horizontal="right"/>
    </xf>
    <xf numFmtId="3" fontId="5" fillId="0" borderId="0" xfId="44" applyNumberFormat="1" applyFont="1" applyFill="1" applyAlignment="1">
      <alignment horizontal="right"/>
    </xf>
    <xf numFmtId="3" fontId="5" fillId="0" borderId="10" xfId="44" applyNumberFormat="1" applyFont="1" applyFill="1" applyBorder="1" applyAlignment="1">
      <alignment horizontal="right"/>
    </xf>
    <xf numFmtId="3" fontId="5" fillId="0" borderId="0" xfId="44" applyNumberFormat="1" applyFont="1" applyFill="1" applyBorder="1" applyAlignment="1">
      <alignment horizontal="right"/>
    </xf>
    <xf numFmtId="3" fontId="7" fillId="0" borderId="0" xfId="44" applyNumberFormat="1" applyFont="1" applyFill="1" applyBorder="1" applyAlignment="1">
      <alignment horizontal="right"/>
    </xf>
    <xf numFmtId="2" fontId="5" fillId="0" borderId="0" xfId="44" applyNumberFormat="1" applyFont="1" applyFill="1" applyAlignment="1">
      <alignment horizontal="right"/>
    </xf>
    <xf numFmtId="0" fontId="7" fillId="0" borderId="10" xfId="54" quotePrefix="1" applyFont="1" applyFill="1" applyBorder="1" applyAlignment="1">
      <alignment horizontal="right"/>
    </xf>
    <xf numFmtId="0" fontId="7" fillId="0" borderId="0" xfId="51" applyFont="1" applyFill="1"/>
    <xf numFmtId="0" fontId="7" fillId="0" borderId="0" xfId="51" applyFont="1" applyFill="1" applyAlignment="1">
      <alignment horizontal="right"/>
    </xf>
    <xf numFmtId="0" fontId="7" fillId="0" borderId="0" xfId="54" applyFont="1" applyFill="1"/>
    <xf numFmtId="0" fontId="5" fillId="0" borderId="0" xfId="54" applyFont="1" applyFill="1"/>
    <xf numFmtId="0" fontId="5" fillId="0" borderId="0" xfId="0" applyFont="1" applyFill="1"/>
    <xf numFmtId="169" fontId="5" fillId="0" borderId="0" xfId="0" applyNumberFormat="1" applyFont="1" applyFill="1"/>
    <xf numFmtId="0" fontId="5" fillId="0" borderId="0" xfId="58" applyFont="1" applyAlignment="1">
      <alignment horizontal="left"/>
    </xf>
    <xf numFmtId="0" fontId="5" fillId="0" borderId="0" xfId="45" applyFont="1" applyFill="1" applyBorder="1"/>
    <xf numFmtId="0" fontId="5" fillId="0" borderId="0" xfId="45" applyFont="1" applyFill="1" applyAlignment="1">
      <alignment horizontal="right"/>
    </xf>
    <xf numFmtId="0" fontId="5" fillId="0" borderId="0" xfId="45" applyFont="1" applyFill="1"/>
    <xf numFmtId="0" fontId="4" fillId="0" borderId="0" xfId="45" applyFont="1" applyFill="1" applyBorder="1"/>
    <xf numFmtId="0" fontId="4" fillId="0" borderId="0" xfId="45" applyFont="1" applyFill="1" applyAlignment="1">
      <alignment horizontal="right"/>
    </xf>
    <xf numFmtId="0" fontId="7" fillId="0" borderId="10" xfId="48" quotePrefix="1" applyFont="1" applyFill="1" applyBorder="1" applyAlignment="1" applyProtection="1">
      <alignment horizontal="right"/>
    </xf>
    <xf numFmtId="14" fontId="7" fillId="0" borderId="0" xfId="48" quotePrefix="1" applyNumberFormat="1" applyFont="1" applyFill="1" applyBorder="1" applyAlignment="1" applyProtection="1">
      <alignment horizontal="right"/>
    </xf>
    <xf numFmtId="3" fontId="5" fillId="0" borderId="0" xfId="45" applyNumberFormat="1" applyFont="1" applyFill="1"/>
    <xf numFmtId="3" fontId="5" fillId="0" borderId="0" xfId="45" applyNumberFormat="1" applyFont="1" applyFill="1" applyBorder="1"/>
    <xf numFmtId="0" fontId="5" fillId="0" borderId="0" xfId="48" quotePrefix="1" applyFont="1" applyFill="1" applyBorder="1" applyAlignment="1" applyProtection="1">
      <alignment horizontal="left"/>
    </xf>
    <xf numFmtId="0" fontId="7" fillId="0" borderId="0" xfId="48" applyFont="1" applyFill="1" applyBorder="1" applyAlignment="1" applyProtection="1">
      <alignment horizontal="left"/>
    </xf>
    <xf numFmtId="3" fontId="7" fillId="0" borderId="0" xfId="48" applyNumberFormat="1" applyFont="1" applyFill="1" applyBorder="1" applyAlignment="1" applyProtection="1">
      <alignment horizontal="right"/>
    </xf>
    <xf numFmtId="3" fontId="5" fillId="0" borderId="0" xfId="50" applyNumberFormat="1" applyFont="1" applyFill="1" applyBorder="1"/>
    <xf numFmtId="3" fontId="5" fillId="0" borderId="10" xfId="50" applyNumberFormat="1" applyFont="1" applyFill="1" applyBorder="1"/>
    <xf numFmtId="0" fontId="5" fillId="0" borderId="0" xfId="48" applyFont="1" applyFill="1" applyBorder="1" applyAlignment="1" applyProtection="1">
      <alignment horizontal="left"/>
    </xf>
    <xf numFmtId="3" fontId="5" fillId="0" borderId="0" xfId="48" applyNumberFormat="1" applyFont="1" applyFill="1" applyBorder="1" applyAlignment="1" applyProtection="1">
      <alignment horizontal="right"/>
    </xf>
    <xf numFmtId="0" fontId="5" fillId="0" borderId="0" xfId="58" applyFont="1" applyFill="1" applyAlignment="1">
      <alignment horizontal="left"/>
    </xf>
    <xf numFmtId="0" fontId="7" fillId="0" borderId="0" xfId="50" applyFont="1" applyFill="1"/>
    <xf numFmtId="0" fontId="5" fillId="0" borderId="0" xfId="50" applyFont="1" applyFill="1"/>
    <xf numFmtId="17" fontId="5" fillId="0" borderId="0" xfId="50" applyNumberFormat="1" applyFont="1" applyFill="1" applyBorder="1" applyAlignment="1">
      <alignment horizontal="right" wrapText="1"/>
    </xf>
    <xf numFmtId="0" fontId="4" fillId="0" borderId="0" xfId="45" applyFont="1" applyFill="1"/>
    <xf numFmtId="0" fontId="5" fillId="0" borderId="10" xfId="50" quotePrefix="1" applyFont="1" applyFill="1" applyBorder="1"/>
    <xf numFmtId="17" fontId="5" fillId="0" borderId="10" xfId="50" applyNumberFormat="1" applyFont="1" applyFill="1" applyBorder="1" applyAlignment="1">
      <alignment horizontal="right" wrapText="1"/>
    </xf>
    <xf numFmtId="1" fontId="5" fillId="0" borderId="10" xfId="48" applyNumberFormat="1" applyFont="1" applyFill="1" applyBorder="1" applyAlignment="1" applyProtection="1">
      <alignment horizontal="right" wrapText="1"/>
    </xf>
    <xf numFmtId="17" fontId="7" fillId="0" borderId="0" xfId="50" quotePrefix="1" applyNumberFormat="1" applyFont="1" applyFill="1" applyBorder="1" applyAlignment="1">
      <alignment horizontal="right"/>
    </xf>
    <xf numFmtId="0" fontId="5" fillId="0" borderId="0" xfId="50" applyFont="1" applyFill="1" applyBorder="1"/>
    <xf numFmtId="3" fontId="7" fillId="0" borderId="0" xfId="50" applyNumberFormat="1" applyFont="1" applyFill="1"/>
    <xf numFmtId="3" fontId="5" fillId="0" borderId="0" xfId="50" applyNumberFormat="1" applyFont="1" applyFill="1"/>
    <xf numFmtId="3" fontId="7" fillId="0" borderId="0" xfId="50" applyNumberFormat="1" applyFont="1" applyFill="1" applyBorder="1"/>
    <xf numFmtId="0" fontId="5" fillId="0" borderId="10" xfId="50" applyFont="1" applyFill="1" applyBorder="1"/>
    <xf numFmtId="0" fontId="7" fillId="0" borderId="10" xfId="0" quotePrefix="1" applyFont="1" applyFill="1" applyBorder="1" applyAlignment="1">
      <alignment horizontal="right"/>
    </xf>
    <xf numFmtId="0" fontId="5" fillId="0" borderId="13" xfId="51" applyFont="1" applyFill="1" applyBorder="1"/>
    <xf numFmtId="0" fontId="7" fillId="0" borderId="13" xfId="51" applyFont="1" applyFill="1" applyBorder="1"/>
    <xf numFmtId="0" fontId="7" fillId="0" borderId="14" xfId="51" applyFont="1" applyFill="1" applyBorder="1" applyAlignment="1">
      <alignment horizontal="right" wrapText="1"/>
    </xf>
    <xf numFmtId="0" fontId="7" fillId="0" borderId="10" xfId="51" applyFont="1" applyFill="1" applyBorder="1" applyAlignment="1">
      <alignment horizontal="right" wrapText="1"/>
    </xf>
    <xf numFmtId="169" fontId="5" fillId="0" borderId="10" xfId="53" applyNumberFormat="1" applyFont="1" applyFill="1" applyBorder="1"/>
    <xf numFmtId="3" fontId="5" fillId="0" borderId="0" xfId="44" applyNumberFormat="1" applyFont="1" applyFill="1" applyBorder="1" applyAlignment="1">
      <alignment horizontal="left"/>
    </xf>
    <xf numFmtId="3" fontId="7" fillId="0" borderId="0" xfId="44" quotePrefix="1" applyNumberFormat="1" applyFont="1" applyFill="1" applyBorder="1" applyAlignment="1">
      <alignment horizontal="right"/>
    </xf>
    <xf numFmtId="0" fontId="7" fillId="0" borderId="0" xfId="44" applyFont="1" applyFill="1" applyBorder="1" applyAlignment="1">
      <alignment wrapText="1"/>
    </xf>
    <xf numFmtId="0" fontId="4" fillId="0" borderId="0" xfId="44" applyFont="1" applyFill="1"/>
    <xf numFmtId="0" fontId="6" fillId="0" borderId="0" xfId="44" applyFont="1" applyFill="1"/>
    <xf numFmtId="0" fontId="5" fillId="0" borderId="0" xfId="57" applyFont="1" applyFill="1" applyAlignment="1">
      <alignment horizontal="left"/>
    </xf>
    <xf numFmtId="3" fontId="5" fillId="0" borderId="0" xfId="0" applyNumberFormat="1" applyFont="1" applyFill="1"/>
    <xf numFmtId="0" fontId="5" fillId="0" borderId="0" xfId="57" applyFont="1" applyFill="1" applyBorder="1"/>
    <xf numFmtId="0" fontId="5" fillId="0" borderId="0" xfId="57" applyFont="1" applyFill="1" applyAlignment="1">
      <alignment horizontal="right"/>
    </xf>
    <xf numFmtId="3" fontId="5" fillId="0" borderId="13" xfId="51" applyNumberFormat="1" applyFont="1" applyFill="1" applyBorder="1"/>
    <xf numFmtId="3" fontId="5" fillId="0" borderId="0" xfId="55" applyNumberFormat="1" applyFont="1" applyFill="1"/>
    <xf numFmtId="169" fontId="5" fillId="0" borderId="13" xfId="55" applyNumberFormat="1" applyFont="1" applyFill="1" applyBorder="1"/>
    <xf numFmtId="3" fontId="5" fillId="0" borderId="0" xfId="55" applyNumberFormat="1" applyFont="1" applyFill="1" applyBorder="1"/>
    <xf numFmtId="3" fontId="5" fillId="0" borderId="10" xfId="55" applyNumberFormat="1" applyFont="1" applyFill="1" applyBorder="1"/>
    <xf numFmtId="169" fontId="5" fillId="0" borderId="14" xfId="55" applyNumberFormat="1" applyFont="1" applyFill="1" applyBorder="1"/>
    <xf numFmtId="0" fontId="7" fillId="0" borderId="10" xfId="53" applyFont="1" applyFill="1" applyBorder="1" applyAlignment="1">
      <alignment horizontal="right"/>
    </xf>
    <xf numFmtId="3" fontId="7" fillId="0" borderId="0" xfId="53" applyNumberFormat="1" applyFont="1" applyFill="1"/>
    <xf numFmtId="0" fontId="5" fillId="0" borderId="10" xfId="53" applyFont="1" applyFill="1" applyBorder="1"/>
    <xf numFmtId="169" fontId="5" fillId="0" borderId="0" xfId="55" applyNumberFormat="1" applyFont="1" applyFill="1"/>
    <xf numFmtId="168" fontId="5" fillId="0" borderId="0" xfId="53" applyNumberFormat="1" applyFont="1" applyFill="1"/>
    <xf numFmtId="0" fontId="7" fillId="0" borderId="10" xfId="57" quotePrefix="1" applyFont="1" applyFill="1" applyBorder="1" applyAlignment="1">
      <alignment horizontal="right"/>
    </xf>
    <xf numFmtId="0" fontId="5" fillId="0" borderId="0" xfId="54" applyFont="1" applyFill="1" applyAlignment="1">
      <alignment horizontal="left"/>
    </xf>
    <xf numFmtId="17" fontId="7" fillId="0" borderId="10" xfId="53" quotePrefix="1" applyNumberFormat="1" applyFont="1" applyFill="1" applyBorder="1" applyAlignment="1">
      <alignment horizontal="right"/>
    </xf>
    <xf numFmtId="0" fontId="7" fillId="0" borderId="0" xfId="0" applyFont="1" applyFill="1"/>
    <xf numFmtId="167" fontId="5" fillId="0" borderId="0" xfId="0" applyNumberFormat="1" applyFont="1" applyFill="1"/>
    <xf numFmtId="0" fontId="4" fillId="0" borderId="0" xfId="53" applyFont="1" applyFill="1"/>
    <xf numFmtId="6" fontId="5" fillId="0" borderId="10" xfId="54" applyNumberFormat="1" applyFont="1" applyFill="1" applyBorder="1" applyAlignment="1">
      <alignment horizontal="left"/>
    </xf>
    <xf numFmtId="6" fontId="5" fillId="0" borderId="0" xfId="54" applyNumberFormat="1" applyFont="1" applyFill="1" applyBorder="1" applyAlignment="1">
      <alignment horizontal="left"/>
    </xf>
    <xf numFmtId="0" fontId="5" fillId="0" borderId="0" xfId="50" applyFont="1" applyFill="1" applyAlignment="1">
      <alignment wrapText="1"/>
    </xf>
    <xf numFmtId="0" fontId="1" fillId="0" borderId="0" xfId="0" applyFont="1" applyFill="1"/>
    <xf numFmtId="0" fontId="4" fillId="0" borderId="0" xfId="0" applyFont="1" applyFill="1"/>
    <xf numFmtId="0" fontId="7" fillId="0" borderId="0" xfId="54" quotePrefix="1" applyFont="1" applyFill="1" applyBorder="1" applyAlignment="1">
      <alignment horizontal="right"/>
    </xf>
    <xf numFmtId="0" fontId="5" fillId="0" borderId="0" xfId="54" applyFont="1" applyFill="1" applyBorder="1" applyAlignment="1">
      <alignment horizontal="right"/>
    </xf>
    <xf numFmtId="3" fontId="5" fillId="0" borderId="0" xfId="54" applyNumberFormat="1" applyFont="1" applyFill="1" applyBorder="1"/>
    <xf numFmtId="0" fontId="5" fillId="0" borderId="0" xfId="54" applyFont="1" applyFill="1" applyBorder="1" applyAlignment="1"/>
    <xf numFmtId="3" fontId="5" fillId="0" borderId="0" xfId="45" applyNumberFormat="1" applyFont="1" applyFill="1" applyBorder="1" applyAlignment="1">
      <alignment horizontal="right"/>
    </xf>
    <xf numFmtId="3" fontId="5" fillId="0" borderId="15" xfId="45" applyNumberFormat="1" applyFont="1" applyFill="1" applyBorder="1" applyAlignment="1">
      <alignment horizontal="right"/>
    </xf>
    <xf numFmtId="0" fontId="5" fillId="0" borderId="0" xfId="45" applyFont="1" applyFill="1" applyBorder="1" applyAlignment="1">
      <alignment horizontal="right"/>
    </xf>
    <xf numFmtId="169" fontId="5" fillId="0" borderId="0" xfId="55" applyNumberFormat="1" applyFont="1" applyFill="1" applyBorder="1"/>
    <xf numFmtId="6" fontId="7" fillId="0" borderId="10" xfId="53" quotePrefix="1" applyNumberFormat="1" applyFont="1" applyFill="1" applyBorder="1" applyAlignment="1">
      <alignment horizontal="center"/>
    </xf>
    <xf numFmtId="0" fontId="5" fillId="0" borderId="0" xfId="51" applyFont="1" applyFill="1" applyAlignment="1">
      <alignment wrapText="1"/>
    </xf>
    <xf numFmtId="0" fontId="5" fillId="0" borderId="10" xfId="0" applyFont="1" applyFill="1" applyBorder="1"/>
    <xf numFmtId="3" fontId="7" fillId="0" borderId="0" xfId="47" quotePrefix="1" applyNumberFormat="1" applyFont="1" applyBorder="1" applyAlignment="1" applyProtection="1">
      <alignment horizontal="left"/>
    </xf>
    <xf numFmtId="3" fontId="5" fillId="0" borderId="10" xfId="49" applyNumberFormat="1" applyFont="1" applyFill="1" applyBorder="1"/>
    <xf numFmtId="3" fontId="5" fillId="0" borderId="0" xfId="45" applyNumberFormat="1" applyFont="1" applyFill="1" applyBorder="1" applyAlignment="1">
      <alignment wrapText="1"/>
    </xf>
    <xf numFmtId="3" fontId="5" fillId="0" borderId="0" xfId="45" applyNumberFormat="1" applyFont="1" applyFill="1" applyAlignment="1">
      <alignment horizontal="left"/>
    </xf>
    <xf numFmtId="3" fontId="5" fillId="0" borderId="0" xfId="52" applyNumberFormat="1" applyFont="1" applyFill="1"/>
    <xf numFmtId="4" fontId="5" fillId="0" borderId="0" xfId="52" applyNumberFormat="1" applyFont="1" applyFill="1"/>
    <xf numFmtId="3" fontId="7" fillId="0" borderId="0" xfId="44" applyNumberFormat="1" applyFont="1" applyFill="1" applyAlignment="1">
      <alignment horizontal="right" wrapText="1"/>
    </xf>
    <xf numFmtId="3" fontId="5" fillId="0" borderId="0" xfId="49" applyNumberFormat="1" applyFont="1" applyFill="1" applyAlignment="1">
      <alignment wrapText="1"/>
    </xf>
    <xf numFmtId="3" fontId="5" fillId="0" borderId="10" xfId="49" applyNumberFormat="1" applyFont="1" applyFill="1" applyBorder="1" applyAlignment="1">
      <alignment wrapText="1"/>
    </xf>
    <xf numFmtId="3" fontId="5" fillId="0" borderId="10" xfId="49" applyNumberFormat="1" applyFont="1" applyFill="1" applyBorder="1" applyAlignment="1">
      <alignment horizontal="left" wrapText="1" indent="1"/>
    </xf>
    <xf numFmtId="0" fontId="7" fillId="0" borderId="0" xfId="45" applyFont="1" applyFill="1"/>
    <xf numFmtId="0" fontId="5" fillId="0" borderId="0" xfId="49" applyFont="1" applyFill="1" applyBorder="1"/>
    <xf numFmtId="0" fontId="7" fillId="0" borderId="0" xfId="45" applyFont="1" applyFill="1" applyAlignment="1">
      <alignment horizontal="center"/>
    </xf>
    <xf numFmtId="0" fontId="7" fillId="0" borderId="0" xfId="45" applyFont="1" applyFill="1" applyBorder="1" applyAlignment="1">
      <alignment horizontal="center"/>
    </xf>
    <xf numFmtId="3" fontId="30" fillId="0" borderId="0" xfId="45" applyNumberFormat="1" applyFont="1" applyFill="1" applyBorder="1"/>
    <xf numFmtId="3" fontId="5" fillId="0" borderId="10" xfId="52" applyNumberFormat="1" applyFont="1" applyFill="1" applyBorder="1"/>
    <xf numFmtId="3" fontId="7" fillId="0" borderId="0" xfId="52" applyNumberFormat="1" applyFont="1" applyFill="1"/>
    <xf numFmtId="3" fontId="5" fillId="0" borderId="0" xfId="52" applyNumberFormat="1" applyFont="1" applyFill="1" applyBorder="1"/>
    <xf numFmtId="0" fontId="5" fillId="0" borderId="0" xfId="54" applyFont="1" applyFill="1" applyBorder="1"/>
    <xf numFmtId="3" fontId="5" fillId="0" borderId="0" xfId="59" applyNumberFormat="1" applyFont="1" applyFill="1"/>
    <xf numFmtId="3" fontId="5" fillId="0" borderId="16" xfId="55" applyNumberFormat="1" applyFont="1" applyFill="1" applyBorder="1"/>
    <xf numFmtId="0" fontId="5" fillId="0" borderId="10" xfId="51" applyFont="1" applyFill="1" applyBorder="1"/>
    <xf numFmtId="167" fontId="7" fillId="0" borderId="0" xfId="44" applyNumberFormat="1" applyFont="1" applyFill="1" applyBorder="1"/>
    <xf numFmtId="167" fontId="7" fillId="0" borderId="10" xfId="44" applyNumberFormat="1" applyFont="1" applyFill="1" applyBorder="1"/>
    <xf numFmtId="167" fontId="5" fillId="0" borderId="10" xfId="44" applyNumberFormat="1" applyFont="1" applyFill="1" applyBorder="1"/>
    <xf numFmtId="167" fontId="5" fillId="0" borderId="0" xfId="44" applyNumberFormat="1" applyFont="1" applyFill="1" applyBorder="1"/>
    <xf numFmtId="0" fontId="2" fillId="0" borderId="0" xfId="50" applyFont="1" applyFill="1"/>
    <xf numFmtId="0" fontId="2" fillId="0" borderId="0" xfId="50" applyFont="1" applyFill="1" applyBorder="1"/>
    <xf numFmtId="3" fontId="2" fillId="0" borderId="0" xfId="50" applyNumberFormat="1" applyFont="1" applyFill="1"/>
    <xf numFmtId="169" fontId="5" fillId="0" borderId="10" xfId="55" applyNumberFormat="1" applyFont="1" applyFill="1" applyBorder="1" applyAlignment="1">
      <alignment horizontal="right"/>
    </xf>
    <xf numFmtId="4" fontId="5" fillId="0" borderId="0" xfId="52" applyNumberFormat="1" applyFont="1" applyFill="1" applyAlignment="1">
      <alignment horizontal="center"/>
    </xf>
    <xf numFmtId="0" fontId="2" fillId="0" borderId="0" xfId="50" applyFont="1" applyFill="1" applyAlignment="1">
      <alignment horizontal="center"/>
    </xf>
    <xf numFmtId="0" fontId="7" fillId="0" borderId="0" xfId="44" applyFont="1" applyAlignment="1">
      <alignment horizontal="center"/>
    </xf>
    <xf numFmtId="3" fontId="5" fillId="0" borderId="0" xfId="47" applyNumberFormat="1" applyFont="1" applyBorder="1" applyAlignment="1" applyProtection="1">
      <alignment horizontal="left"/>
    </xf>
    <xf numFmtId="0" fontId="5" fillId="0" borderId="0" xfId="44" quotePrefix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58" applyFont="1" applyFill="1" applyBorder="1" applyAlignment="1">
      <alignment horizontal="left"/>
    </xf>
    <xf numFmtId="0" fontId="5" fillId="0" borderId="0" xfId="0" applyFont="1" applyFill="1" applyBorder="1"/>
    <xf numFmtId="0" fontId="5" fillId="0" borderId="17" xfId="51" applyFont="1" applyFill="1" applyBorder="1"/>
    <xf numFmtId="0" fontId="7" fillId="0" borderId="16" xfId="51" applyFont="1" applyFill="1" applyBorder="1" applyAlignment="1">
      <alignment horizontal="right" wrapText="1"/>
    </xf>
    <xf numFmtId="3" fontId="5" fillId="0" borderId="17" xfId="51" applyNumberFormat="1" applyFont="1" applyFill="1" applyBorder="1"/>
    <xf numFmtId="0" fontId="7" fillId="0" borderId="13" xfId="51" applyFont="1" applyFill="1" applyBorder="1" applyAlignment="1">
      <alignment horizontal="right" wrapText="1"/>
    </xf>
    <xf numFmtId="0" fontId="7" fillId="0" borderId="0" xfId="51" applyFont="1" applyFill="1" applyBorder="1" applyAlignment="1">
      <alignment horizontal="right" wrapText="1"/>
    </xf>
    <xf numFmtId="0" fontId="7" fillId="0" borderId="0" xfId="51" applyFont="1" applyFill="1" applyBorder="1"/>
    <xf numFmtId="169" fontId="5" fillId="0" borderId="0" xfId="57" applyNumberFormat="1" applyFont="1" applyFill="1"/>
    <xf numFmtId="3" fontId="5" fillId="0" borderId="0" xfId="57" quotePrefix="1" applyNumberFormat="1" applyFont="1" applyFill="1" applyAlignment="1">
      <alignment horizontal="right"/>
    </xf>
    <xf numFmtId="3" fontId="1" fillId="0" borderId="0" xfId="0" applyNumberFormat="1" applyFont="1" applyFill="1"/>
    <xf numFmtId="3" fontId="5" fillId="0" borderId="0" xfId="54" applyNumberFormat="1" applyFont="1" applyFill="1" applyAlignment="1">
      <alignment horizontal="right"/>
    </xf>
    <xf numFmtId="3" fontId="7" fillId="0" borderId="0" xfId="44" applyNumberFormat="1" applyFont="1" applyFill="1" applyAlignment="1">
      <alignment horizontal="right"/>
    </xf>
    <xf numFmtId="3" fontId="7" fillId="0" borderId="0" xfId="44" quotePrefix="1" applyNumberFormat="1" applyFont="1" applyFill="1" applyAlignment="1">
      <alignment horizontal="right"/>
    </xf>
    <xf numFmtId="3" fontId="5" fillId="0" borderId="0" xfId="44" quotePrefix="1" applyNumberFormat="1" applyFont="1" applyFill="1" applyAlignment="1">
      <alignment horizontal="right"/>
    </xf>
    <xf numFmtId="4" fontId="5" fillId="0" borderId="0" xfId="44" applyNumberFormat="1" applyFont="1" applyFill="1" applyAlignment="1">
      <alignment horizontal="right"/>
    </xf>
    <xf numFmtId="4" fontId="5" fillId="0" borderId="0" xfId="44" applyNumberFormat="1" applyFont="1" applyFill="1"/>
    <xf numFmtId="0" fontId="7" fillId="0" borderId="0" xfId="0" applyFont="1" applyFill="1" applyBorder="1"/>
    <xf numFmtId="6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6" fontId="7" fillId="0" borderId="0" xfId="54" applyNumberFormat="1" applyFont="1" applyFill="1" applyBorder="1" applyAlignment="1">
      <alignment horizontal="right"/>
    </xf>
    <xf numFmtId="6" fontId="7" fillId="0" borderId="0" xfId="54" quotePrefix="1" applyNumberFormat="1" applyFont="1" applyFill="1" applyBorder="1" applyAlignment="1">
      <alignment horizontal="right"/>
    </xf>
    <xf numFmtId="6" fontId="5" fillId="0" borderId="10" xfId="0" applyNumberFormat="1" applyFont="1" applyFill="1" applyBorder="1" applyAlignment="1">
      <alignment horizontal="left"/>
    </xf>
    <xf numFmtId="0" fontId="5" fillId="0" borderId="10" xfId="0" applyFont="1" applyFill="1" applyBorder="1" applyAlignment="1">
      <alignment horizontal="right" wrapText="1"/>
    </xf>
    <xf numFmtId="0" fontId="5" fillId="0" borderId="0" xfId="51" applyFont="1" applyFill="1" applyAlignment="1">
      <alignment horizontal="center"/>
    </xf>
    <xf numFmtId="3" fontId="6" fillId="0" borderId="0" xfId="44" applyNumberFormat="1" applyFont="1" applyFill="1"/>
    <xf numFmtId="3" fontId="5" fillId="0" borderId="0" xfId="44" applyNumberFormat="1" applyFont="1" applyBorder="1" applyAlignment="1">
      <alignment horizontal="right"/>
    </xf>
    <xf numFmtId="3" fontId="5" fillId="0" borderId="10" xfId="44" applyNumberFormat="1" applyFont="1" applyBorder="1" applyAlignment="1">
      <alignment horizontal="right"/>
    </xf>
    <xf numFmtId="3" fontId="7" fillId="0" borderId="0" xfId="44" quotePrefix="1" applyNumberFormat="1" applyFont="1" applyAlignment="1">
      <alignment horizontal="right"/>
    </xf>
    <xf numFmtId="3" fontId="5" fillId="0" borderId="0" xfId="44" quotePrefix="1" applyNumberFormat="1" applyFont="1" applyAlignment="1">
      <alignment horizontal="right"/>
    </xf>
    <xf numFmtId="3" fontId="5" fillId="0" borderId="0" xfId="44" applyNumberFormat="1" applyFont="1" applyAlignment="1">
      <alignment horizontal="right"/>
    </xf>
    <xf numFmtId="3" fontId="7" fillId="0" borderId="0" xfId="44" applyNumberFormat="1" applyFont="1" applyBorder="1" applyAlignment="1">
      <alignment horizontal="right"/>
    </xf>
    <xf numFmtId="169" fontId="5" fillId="0" borderId="10" xfId="0" applyNumberFormat="1" applyFont="1" applyFill="1" applyBorder="1"/>
    <xf numFmtId="3" fontId="5" fillId="0" borderId="0" xfId="42" applyNumberFormat="1" applyFont="1" applyFill="1"/>
    <xf numFmtId="0" fontId="5" fillId="0" borderId="0" xfId="42" applyFont="1" applyFill="1"/>
    <xf numFmtId="173" fontId="5" fillId="0" borderId="0" xfId="64" applyNumberFormat="1" applyFont="1"/>
    <xf numFmtId="0" fontId="6" fillId="0" borderId="0" xfId="54" applyFont="1"/>
    <xf numFmtId="0" fontId="6" fillId="0" borderId="0" xfId="54" applyFont="1" applyFill="1"/>
    <xf numFmtId="0" fontId="5" fillId="0" borderId="10" xfId="48" quotePrefix="1" applyFont="1" applyFill="1" applyBorder="1" applyAlignment="1" applyProtection="1">
      <alignment horizontal="left"/>
    </xf>
    <xf numFmtId="0" fontId="7" fillId="0" borderId="0" xfId="45" applyFont="1" applyFill="1" applyBorder="1" applyAlignment="1">
      <alignment wrapText="1"/>
    </xf>
    <xf numFmtId="0" fontId="5" fillId="0" borderId="10" xfId="45" applyFont="1" applyFill="1" applyBorder="1"/>
    <xf numFmtId="3" fontId="5" fillId="0" borderId="10" xfId="45" applyNumberFormat="1" applyFont="1" applyFill="1" applyBorder="1"/>
    <xf numFmtId="0" fontId="7" fillId="0" borderId="15" xfId="45" applyFont="1" applyFill="1" applyBorder="1" applyAlignment="1">
      <alignment wrapText="1"/>
    </xf>
    <xf numFmtId="0" fontId="5" fillId="0" borderId="0" xfId="48" applyFont="1" applyFill="1" applyBorder="1"/>
    <xf numFmtId="0" fontId="7" fillId="0" borderId="0" xfId="48" quotePrefix="1" applyFont="1" applyFill="1" applyBorder="1" applyAlignment="1" applyProtection="1">
      <alignment horizontal="left"/>
    </xf>
    <xf numFmtId="0" fontId="7" fillId="0" borderId="0" xfId="45" applyFont="1" applyFill="1" applyAlignment="1">
      <alignment horizontal="left"/>
    </xf>
    <xf numFmtId="2" fontId="5" fillId="0" borderId="0" xfId="48" applyNumberFormat="1" applyFont="1" applyFill="1" applyBorder="1"/>
    <xf numFmtId="0" fontId="5" fillId="0" borderId="0" xfId="45" applyFont="1" applyFill="1" applyAlignment="1">
      <alignment horizontal="left"/>
    </xf>
    <xf numFmtId="0" fontId="30" fillId="0" borderId="0" xfId="45" applyFont="1" applyFill="1"/>
    <xf numFmtId="0" fontId="4" fillId="0" borderId="0" xfId="44" applyFont="1" applyFill="1" applyAlignment="1">
      <alignment horizontal="center"/>
    </xf>
    <xf numFmtId="0" fontId="5" fillId="0" borderId="0" xfId="44" applyFont="1" applyFill="1" applyAlignment="1">
      <alignment horizontal="center"/>
    </xf>
    <xf numFmtId="0" fontId="6" fillId="0" borderId="0" xfId="54" applyFont="1" applyFill="1" applyAlignment="1">
      <alignment horizontal="center"/>
    </xf>
    <xf numFmtId="0" fontId="5" fillId="0" borderId="0" xfId="44" quotePrefix="1" applyFont="1" applyFill="1" applyBorder="1" applyAlignment="1">
      <alignment horizontal="left"/>
    </xf>
    <xf numFmtId="6" fontId="5" fillId="0" borderId="10" xfId="46" quotePrefix="1" applyNumberFormat="1" applyFont="1" applyFill="1" applyBorder="1"/>
    <xf numFmtId="0" fontId="5" fillId="0" borderId="0" xfId="44" quotePrefix="1" applyFont="1" applyFill="1" applyAlignment="1">
      <alignment horizontal="left" indent="1"/>
    </xf>
    <xf numFmtId="0" fontId="5" fillId="0" borderId="0" xfId="44" applyFont="1" applyFill="1" applyAlignment="1">
      <alignment horizontal="left" indent="1"/>
    </xf>
    <xf numFmtId="0" fontId="5" fillId="0" borderId="10" xfId="44" quotePrefix="1" applyFont="1" applyFill="1" applyBorder="1" applyAlignment="1">
      <alignment horizontal="left" indent="1"/>
    </xf>
    <xf numFmtId="0" fontId="5" fillId="0" borderId="0" xfId="44" applyFont="1" applyFill="1" applyBorder="1" applyAlignment="1">
      <alignment horizontal="left" indent="1"/>
    </xf>
    <xf numFmtId="0" fontId="5" fillId="0" borderId="10" xfId="44" applyFont="1" applyFill="1" applyBorder="1" applyAlignment="1">
      <alignment horizontal="left" wrapText="1" indent="1"/>
    </xf>
    <xf numFmtId="0" fontId="7" fillId="0" borderId="0" xfId="44" applyFont="1" applyFill="1" applyAlignment="1">
      <alignment horizontal="left"/>
    </xf>
    <xf numFmtId="0" fontId="7" fillId="0" borderId="12" xfId="44" applyFont="1" applyFill="1" applyBorder="1" applyAlignment="1">
      <alignment horizontal="left"/>
    </xf>
    <xf numFmtId="0" fontId="5" fillId="0" borderId="10" xfId="44" applyFont="1" applyFill="1" applyBorder="1" applyAlignment="1">
      <alignment horizontal="left" indent="1"/>
    </xf>
    <xf numFmtId="0" fontId="7" fillId="0" borderId="0" xfId="44" applyFont="1" applyFill="1" applyBorder="1"/>
    <xf numFmtId="0" fontId="7" fillId="0" borderId="0" xfId="44" applyFont="1" applyFill="1" applyAlignment="1">
      <alignment horizontal="left" indent="1"/>
    </xf>
    <xf numFmtId="0" fontId="5" fillId="0" borderId="15" xfId="50" applyFont="1" applyFill="1" applyBorder="1"/>
    <xf numFmtId="3" fontId="5" fillId="0" borderId="15" xfId="50" applyNumberFormat="1" applyFont="1" applyFill="1" applyBorder="1"/>
    <xf numFmtId="0" fontId="5" fillId="0" borderId="0" xfId="0" quotePrefix="1" applyFont="1" applyFill="1" applyBorder="1" applyAlignment="1">
      <alignment horizontal="center"/>
    </xf>
    <xf numFmtId="0" fontId="32" fillId="0" borderId="0" xfId="0" applyFont="1" applyFill="1"/>
    <xf numFmtId="0" fontId="1" fillId="0" borderId="0" xfId="0" applyFont="1" applyFill="1" applyBorder="1"/>
    <xf numFmtId="0" fontId="1" fillId="0" borderId="0" xfId="57" applyFont="1" applyFill="1"/>
    <xf numFmtId="0" fontId="4" fillId="0" borderId="0" xfId="57" applyFont="1" applyFill="1" applyBorder="1"/>
    <xf numFmtId="0" fontId="7" fillId="0" borderId="0" xfId="57" applyFont="1" applyFill="1" applyBorder="1" applyAlignment="1">
      <alignment horizontal="center"/>
    </xf>
    <xf numFmtId="0" fontId="1" fillId="0" borderId="10" xfId="57" applyFont="1" applyFill="1" applyBorder="1"/>
    <xf numFmtId="0" fontId="5" fillId="0" borderId="0" xfId="57" quotePrefix="1" applyFont="1" applyFill="1" applyAlignment="1">
      <alignment horizontal="left"/>
    </xf>
    <xf numFmtId="3" fontId="1" fillId="0" borderId="0" xfId="57" applyNumberFormat="1" applyFont="1" applyFill="1"/>
    <xf numFmtId="0" fontId="5" fillId="0" borderId="0" xfId="52" applyFont="1" applyFill="1"/>
    <xf numFmtId="0" fontId="4" fillId="0" borderId="0" xfId="56" applyFont="1" applyFill="1" applyBorder="1"/>
    <xf numFmtId="0" fontId="5" fillId="0" borderId="0" xfId="52" applyFont="1" applyFill="1" applyBorder="1" applyAlignment="1">
      <alignment horizontal="left"/>
    </xf>
    <xf numFmtId="6" fontId="5" fillId="0" borderId="10" xfId="52" quotePrefix="1" applyNumberFormat="1" applyFont="1" applyFill="1" applyBorder="1" applyAlignment="1">
      <alignment horizontal="left"/>
    </xf>
    <xf numFmtId="0" fontId="5" fillId="0" borderId="0" xfId="52" quotePrefix="1" applyFont="1" applyFill="1" applyBorder="1" applyAlignment="1">
      <alignment horizontal="left"/>
    </xf>
    <xf numFmtId="0" fontId="7" fillId="0" borderId="0" xfId="52" applyFont="1" applyFill="1"/>
    <xf numFmtId="0" fontId="5" fillId="0" borderId="0" xfId="52" applyFont="1" applyFill="1" applyAlignment="1">
      <alignment horizontal="left" indent="1"/>
    </xf>
    <xf numFmtId="0" fontId="5" fillId="0" borderId="10" xfId="52" applyFont="1" applyFill="1" applyBorder="1" applyAlignment="1">
      <alignment horizontal="left" indent="1"/>
    </xf>
    <xf numFmtId="0" fontId="5" fillId="0" borderId="0" xfId="52" applyFont="1" applyFill="1" applyBorder="1"/>
    <xf numFmtId="0" fontId="5" fillId="0" borderId="10" xfId="52" applyFont="1" applyFill="1" applyBorder="1"/>
    <xf numFmtId="0" fontId="5" fillId="0" borderId="0" xfId="52" applyFont="1" applyFill="1" applyAlignment="1">
      <alignment horizontal="left" wrapText="1" indent="1"/>
    </xf>
    <xf numFmtId="0" fontId="5" fillId="0" borderId="0" xfId="52" applyFont="1" applyFill="1" applyBorder="1" applyAlignment="1">
      <alignment horizontal="left" indent="1"/>
    </xf>
    <xf numFmtId="0" fontId="7" fillId="0" borderId="0" xfId="52" applyFont="1" applyFill="1" applyBorder="1"/>
    <xf numFmtId="3" fontId="5" fillId="0" borderId="17" xfId="55" applyNumberFormat="1" applyFont="1" applyFill="1" applyBorder="1"/>
    <xf numFmtId="3" fontId="5" fillId="0" borderId="13" xfId="55" applyNumberFormat="1" applyFont="1" applyFill="1" applyBorder="1"/>
    <xf numFmtId="0" fontId="5" fillId="0" borderId="0" xfId="51" applyFont="1" applyFill="1" applyAlignment="1">
      <alignment horizontal="left"/>
    </xf>
    <xf numFmtId="0" fontId="5" fillId="0" borderId="10" xfId="51" quotePrefix="1" applyFont="1" applyFill="1" applyBorder="1" applyAlignment="1">
      <alignment horizontal="left"/>
    </xf>
    <xf numFmtId="0" fontId="5" fillId="0" borderId="0" xfId="55" applyFont="1" applyFill="1"/>
    <xf numFmtId="0" fontId="5" fillId="0" borderId="10" xfId="55" applyFont="1" applyFill="1" applyBorder="1"/>
    <xf numFmtId="0" fontId="7" fillId="0" borderId="0" xfId="51" applyFont="1" applyFill="1" applyBorder="1" applyAlignment="1">
      <alignment horizontal="right"/>
    </xf>
    <xf numFmtId="167" fontId="5" fillId="0" borderId="0" xfId="51" applyNumberFormat="1" applyFont="1" applyFill="1"/>
    <xf numFmtId="167" fontId="5" fillId="0" borderId="0" xfId="51" applyNumberFormat="1" applyFont="1" applyFill="1" applyAlignment="1">
      <alignment horizontal="right"/>
    </xf>
    <xf numFmtId="0" fontId="7" fillId="0" borderId="0" xfId="53" applyFont="1" applyFill="1"/>
    <xf numFmtId="3" fontId="5" fillId="0" borderId="0" xfId="53" applyNumberFormat="1" applyFont="1" applyFill="1" applyAlignment="1">
      <alignment horizontal="right"/>
    </xf>
    <xf numFmtId="6" fontId="5" fillId="0" borderId="10" xfId="53" quotePrefix="1" applyNumberFormat="1" applyFont="1" applyFill="1" applyBorder="1"/>
    <xf numFmtId="0" fontId="7" fillId="0" borderId="0" xfId="53" quotePrefix="1" applyFont="1" applyFill="1" applyBorder="1" applyAlignment="1">
      <alignment horizontal="right"/>
    </xf>
    <xf numFmtId="0" fontId="7" fillId="0" borderId="0" xfId="53" quotePrefix="1" applyFont="1" applyFill="1" applyAlignment="1">
      <alignment horizontal="left"/>
    </xf>
    <xf numFmtId="0" fontId="7" fillId="0" borderId="0" xfId="53" quotePrefix="1" applyFont="1" applyFill="1" applyBorder="1" applyAlignment="1">
      <alignment horizontal="left"/>
    </xf>
    <xf numFmtId="0" fontId="7" fillId="0" borderId="0" xfId="53" applyFont="1" applyFill="1" applyBorder="1"/>
    <xf numFmtId="6" fontId="5" fillId="0" borderId="10" xfId="53" applyNumberFormat="1" applyFont="1" applyFill="1" applyBorder="1" applyAlignment="1">
      <alignment horizontal="left"/>
    </xf>
    <xf numFmtId="3" fontId="7" fillId="0" borderId="0" xfId="53" applyNumberFormat="1" applyFont="1" applyFill="1" applyBorder="1"/>
    <xf numFmtId="0" fontId="5" fillId="0" borderId="0" xfId="55" applyFont="1" applyFill="1" applyBorder="1"/>
    <xf numFmtId="170" fontId="5" fillId="0" borderId="0" xfId="53" applyNumberFormat="1" applyFont="1" applyFill="1"/>
    <xf numFmtId="167" fontId="5" fillId="0" borderId="0" xfId="51" applyNumberFormat="1" applyFont="1" applyFill="1" applyBorder="1"/>
    <xf numFmtId="3" fontId="5" fillId="0" borderId="0" xfId="59" applyNumberFormat="1" applyFont="1" applyFill="1" applyBorder="1"/>
    <xf numFmtId="0" fontId="5" fillId="0" borderId="0" xfId="59" applyFont="1" applyFill="1"/>
    <xf numFmtId="0" fontId="7" fillId="0" borderId="0" xfId="59" applyFont="1" applyFill="1"/>
    <xf numFmtId="164" fontId="5" fillId="0" borderId="10" xfId="44" applyNumberFormat="1" applyFont="1" applyFill="1" applyBorder="1"/>
    <xf numFmtId="0" fontId="5" fillId="0" borderId="0" xfId="59" applyFont="1" applyFill="1" applyAlignment="1">
      <alignment horizontal="left" indent="1"/>
    </xf>
    <xf numFmtId="0" fontId="5" fillId="0" borderId="0" xfId="44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5" fillId="0" borderId="0" xfId="59" applyFont="1" applyFill="1" applyBorder="1"/>
    <xf numFmtId="6" fontId="7" fillId="0" borderId="0" xfId="0" applyNumberFormat="1" applyFont="1" applyFill="1" applyBorder="1" applyAlignment="1">
      <alignment horizontal="left"/>
    </xf>
    <xf numFmtId="14" fontId="5" fillId="0" borderId="0" xfId="0" applyNumberFormat="1" applyFont="1" applyFill="1" applyBorder="1" applyAlignment="1">
      <alignment horizontal="right" wrapText="1"/>
    </xf>
    <xf numFmtId="0" fontId="5" fillId="0" borderId="0" xfId="0" quotePrefix="1" applyFont="1" applyFill="1"/>
    <xf numFmtId="3" fontId="5" fillId="0" borderId="0" xfId="42" quotePrefix="1" applyNumberFormat="1" applyFont="1" applyFill="1"/>
    <xf numFmtId="0" fontId="1" fillId="0" borderId="0" xfId="42" applyFont="1" applyFill="1"/>
    <xf numFmtId="0" fontId="5" fillId="0" borderId="0" xfId="0" applyFont="1" applyFill="1" applyAlignment="1">
      <alignment wrapText="1"/>
    </xf>
    <xf numFmtId="3" fontId="5" fillId="0" borderId="10" xfId="42" applyNumberFormat="1" applyFont="1" applyFill="1" applyBorder="1"/>
    <xf numFmtId="0" fontId="5" fillId="0" borderId="10" xfId="42" applyFont="1" applyFill="1" applyBorder="1"/>
    <xf numFmtId="14" fontId="5" fillId="0" borderId="0" xfId="42" applyNumberFormat="1" applyFont="1" applyFill="1" applyBorder="1" applyAlignment="1">
      <alignment horizontal="right" wrapText="1"/>
    </xf>
    <xf numFmtId="6" fontId="7" fillId="0" borderId="0" xfId="42" applyNumberFormat="1" applyFont="1" applyFill="1" applyBorder="1" applyAlignment="1">
      <alignment horizontal="left"/>
    </xf>
    <xf numFmtId="0" fontId="5" fillId="0" borderId="10" xfId="0" applyFont="1" applyFill="1" applyBorder="1" applyAlignment="1">
      <alignment wrapText="1"/>
    </xf>
    <xf numFmtId="0" fontId="7" fillId="0" borderId="0" xfId="54" applyFont="1" applyFill="1" applyAlignment="1">
      <alignment horizontal="center"/>
    </xf>
    <xf numFmtId="0" fontId="7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vertical="top" wrapText="1"/>
    </xf>
    <xf numFmtId="0" fontId="7" fillId="0" borderId="0" xfId="54" applyFont="1" applyFill="1" applyAlignment="1">
      <alignment horizontal="left"/>
    </xf>
    <xf numFmtId="0" fontId="5" fillId="0" borderId="0" xfId="54" applyFont="1" applyFill="1" applyAlignment="1">
      <alignment horizontal="right"/>
    </xf>
    <xf numFmtId="0" fontId="5" fillId="0" borderId="0" xfId="54" applyFont="1" applyFill="1" applyAlignment="1">
      <alignment horizontal="left" indent="1"/>
    </xf>
    <xf numFmtId="0" fontId="5" fillId="0" borderId="10" xfId="54" applyFont="1" applyFill="1" applyBorder="1"/>
    <xf numFmtId="3" fontId="5" fillId="0" borderId="10" xfId="54" applyNumberFormat="1" applyFont="1" applyFill="1" applyBorder="1"/>
    <xf numFmtId="0" fontId="1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3" fontId="5" fillId="0" borderId="0" xfId="43" applyNumberFormat="1" applyFont="1" applyFill="1"/>
    <xf numFmtId="3" fontId="5" fillId="0" borderId="10" xfId="43" applyNumberFormat="1" applyFont="1" applyFill="1" applyBorder="1"/>
    <xf numFmtId="0" fontId="5" fillId="0" borderId="0" xfId="0" applyFont="1" applyFill="1" applyAlignment="1">
      <alignment vertical="top" wrapText="1"/>
    </xf>
    <xf numFmtId="3" fontId="5" fillId="0" borderId="0" xfId="43" applyNumberFormat="1" applyFont="1" applyFill="1" applyAlignment="1">
      <alignment vertical="top" wrapText="1"/>
    </xf>
    <xf numFmtId="0" fontId="5" fillId="0" borderId="0" xfId="43" applyFont="1" applyFill="1"/>
    <xf numFmtId="0" fontId="5" fillId="0" borderId="0" xfId="43" applyFont="1" applyFill="1" applyAlignment="1">
      <alignment vertical="top" wrapText="1"/>
    </xf>
    <xf numFmtId="3" fontId="5" fillId="0" borderId="0" xfId="0" applyNumberFormat="1" applyFont="1" applyFill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5" fillId="0" borderId="10" xfId="43" applyFont="1" applyFill="1" applyBorder="1" applyAlignment="1">
      <alignment vertical="top" wrapText="1"/>
    </xf>
    <xf numFmtId="3" fontId="5" fillId="0" borderId="10" xfId="0" applyNumberFormat="1" applyFont="1" applyFill="1" applyBorder="1" applyAlignment="1">
      <alignment vertical="top" wrapText="1"/>
    </xf>
    <xf numFmtId="6" fontId="7" fillId="0" borderId="10" xfId="54" applyNumberFormat="1" applyFont="1" applyFill="1" applyBorder="1" applyAlignment="1">
      <alignment horizontal="right"/>
    </xf>
    <xf numFmtId="0" fontId="5" fillId="0" borderId="0" xfId="57" applyFont="1" applyFill="1" applyAlignment="1">
      <alignment horizontal="left" wrapText="1"/>
    </xf>
    <xf numFmtId="0" fontId="5" fillId="0" borderId="0" xfId="54" applyFont="1" applyFill="1" applyAlignment="1">
      <alignment wrapText="1"/>
    </xf>
    <xf numFmtId="0" fontId="5" fillId="0" borderId="0" xfId="0" applyFont="1" applyFill="1" applyAlignment="1">
      <alignment wrapText="1"/>
    </xf>
  </cellXfs>
  <cellStyles count="6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[0]_Sheet10" xfId="28"/>
    <cellStyle name="Comma_Sheet10" xfId="29"/>
    <cellStyle name="Currency [0]_Sheet10" xfId="30"/>
    <cellStyle name="Currency_Sheet10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ali" xfId="0" builtinId="0"/>
    <cellStyle name="Normaali 2" xfId="41"/>
    <cellStyle name="Normaali 2 2" xfId="42"/>
    <cellStyle name="Normaali 3" xfId="43"/>
    <cellStyle name="Normaali_1001 L&amp;T OYJ VUOSIKERTOMUS 2003" xfId="44"/>
    <cellStyle name="Normaali_1001 L&amp;T OYJ VUOSIKERTOMUS 2003_IAS1_laskelmat malli" xfId="45"/>
    <cellStyle name="Normaali_IFRS TASE" xfId="46"/>
    <cellStyle name="Normaali_IFRS- TULOSLASKELMA MALLIT" xfId="47"/>
    <cellStyle name="Normaali_IFRS- TULOSLASKELMA MALLIT_IAS1_laskelmat malli" xfId="48"/>
    <cellStyle name="Normaali_LTKASSAVIRTA2000" xfId="49"/>
    <cellStyle name="Normaali_LTKASSAVIRTA2000_IAS1_laskelmat malli" xfId="50"/>
    <cellStyle name="Normaali_MATLIIKEV" xfId="51"/>
    <cellStyle name="Normaali_OYJRAHLASKELMA" xfId="52"/>
    <cellStyle name="Normaali_PROFORMA092001" xfId="53"/>
    <cellStyle name="Normaali_PÖRSSI Q1 2006" xfId="54"/>
    <cellStyle name="Normaali_pörssi062000" xfId="55"/>
    <cellStyle name="Normaali_rahlaskVUOSIKERT" xfId="56"/>
    <cellStyle name="Normaali_Tunnusluvut032000" xfId="57"/>
    <cellStyle name="Normaali_Tunnusluvut032000_IAS1_laskelmat malli" xfId="58"/>
    <cellStyle name="Normaali_Verot" xfId="59"/>
    <cellStyle name="Normal_Sheet10" xfId="60"/>
    <cellStyle name="Note" xfId="61"/>
    <cellStyle name="Note 2" xfId="62"/>
    <cellStyle name="Output" xfId="63"/>
    <cellStyle name="Prosenttia" xfId="64" builtinId="5"/>
    <cellStyle name="Title" xfId="65"/>
    <cellStyle name="Total" xfId="66"/>
    <cellStyle name="Warning Text" xfId="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>
    <pageSetUpPr fitToPage="1"/>
  </sheetPr>
  <dimension ref="A1:M39"/>
  <sheetViews>
    <sheetView tabSelected="1" zoomScaleNormal="100" workbookViewId="0"/>
  </sheetViews>
  <sheetFormatPr defaultRowHeight="12.75" x14ac:dyDescent="0.2"/>
  <cols>
    <col min="1" max="1" width="40" style="2" customWidth="1"/>
    <col min="2" max="8" width="10.140625" style="2" customWidth="1"/>
    <col min="9" max="10" width="9.140625" style="2"/>
    <col min="11" max="11" width="26" style="2" customWidth="1"/>
    <col min="12" max="16384" width="9.140625" style="2"/>
  </cols>
  <sheetData>
    <row r="1" spans="1:13" x14ac:dyDescent="0.2">
      <c r="A1" s="87" t="s">
        <v>97</v>
      </c>
      <c r="B1" s="87"/>
      <c r="C1" s="87"/>
      <c r="D1" s="87"/>
      <c r="E1" s="87"/>
      <c r="F1" s="87"/>
      <c r="G1" s="87"/>
      <c r="H1" s="87"/>
    </row>
    <row r="3" spans="1:13" ht="15.75" x14ac:dyDescent="0.25">
      <c r="A3" s="127" t="s">
        <v>264</v>
      </c>
      <c r="B3" s="1"/>
      <c r="C3" s="238"/>
      <c r="D3" s="1"/>
      <c r="E3" s="1"/>
      <c r="F3" s="1"/>
      <c r="G3" s="1"/>
      <c r="H3" s="1"/>
    </row>
    <row r="4" spans="1:13" x14ac:dyDescent="0.2">
      <c r="A4" s="3"/>
      <c r="B4" s="198"/>
      <c r="C4" s="198"/>
      <c r="D4" s="198"/>
      <c r="E4" s="198"/>
      <c r="F4" s="198"/>
      <c r="G4" s="198"/>
      <c r="H4" s="198"/>
    </row>
    <row r="5" spans="1:13" x14ac:dyDescent="0.2">
      <c r="A5" s="15" t="s">
        <v>93</v>
      </c>
      <c r="B5" s="74" t="s">
        <v>294</v>
      </c>
      <c r="C5" s="74" t="s">
        <v>245</v>
      </c>
      <c r="D5" s="74" t="s">
        <v>176</v>
      </c>
      <c r="E5" s="74" t="s">
        <v>293</v>
      </c>
      <c r="F5" s="74" t="s">
        <v>292</v>
      </c>
      <c r="G5" s="74" t="s">
        <v>176</v>
      </c>
      <c r="H5" s="74" t="s">
        <v>253</v>
      </c>
    </row>
    <row r="6" spans="1:13" x14ac:dyDescent="0.2">
      <c r="B6" s="32"/>
      <c r="C6" s="32"/>
      <c r="D6" s="32"/>
      <c r="E6" s="32"/>
      <c r="F6" s="32"/>
      <c r="G6" s="32"/>
      <c r="H6" s="32"/>
    </row>
    <row r="7" spans="1:13" s="30" customFormat="1" x14ac:dyDescent="0.2">
      <c r="A7" s="38" t="s">
        <v>1</v>
      </c>
      <c r="B7" s="67">
        <v>168882</v>
      </c>
      <c r="C7" s="67">
        <v>169692</v>
      </c>
      <c r="D7" s="188">
        <f>(B7-C7)/C7*100</f>
        <v>-0.47733540767979632</v>
      </c>
      <c r="E7" s="67">
        <v>336603</v>
      </c>
      <c r="F7" s="67">
        <v>340978</v>
      </c>
      <c r="G7" s="188">
        <f>(E7-F7)/F7*100</f>
        <v>-1.2830739813125773</v>
      </c>
      <c r="H7" s="67">
        <v>673985</v>
      </c>
      <c r="K7" s="39"/>
      <c r="L7" s="40"/>
      <c r="M7" s="32"/>
    </row>
    <row r="8" spans="1:13" s="30" customFormat="1" x14ac:dyDescent="0.2">
      <c r="D8" s="188"/>
      <c r="E8" s="75"/>
      <c r="F8" s="75"/>
      <c r="G8" s="188"/>
      <c r="H8" s="75"/>
      <c r="K8" s="41"/>
      <c r="L8" s="42"/>
      <c r="M8" s="32"/>
    </row>
    <row r="9" spans="1:13" s="30" customFormat="1" x14ac:dyDescent="0.2">
      <c r="A9" s="43" t="s">
        <v>2</v>
      </c>
      <c r="B9" s="28">
        <v>-149488</v>
      </c>
      <c r="C9" s="28">
        <v>-151299</v>
      </c>
      <c r="D9" s="190">
        <f>(B9-C9)/C9*100</f>
        <v>-1.196967593969557</v>
      </c>
      <c r="E9" s="28">
        <v>-303855</v>
      </c>
      <c r="F9" s="28">
        <v>-311010</v>
      </c>
      <c r="G9" s="190">
        <f>(E9-F9)/F9*100</f>
        <v>-2.300569113533327</v>
      </c>
      <c r="H9" s="28">
        <v>-602581</v>
      </c>
      <c r="K9" s="44"/>
      <c r="L9" s="45"/>
      <c r="M9" s="32"/>
    </row>
    <row r="10" spans="1:13" s="30" customFormat="1" x14ac:dyDescent="0.2">
      <c r="D10" s="188"/>
      <c r="E10" s="75"/>
      <c r="F10" s="75"/>
      <c r="G10" s="188"/>
      <c r="H10" s="75"/>
      <c r="K10" s="46"/>
      <c r="L10" s="47"/>
      <c r="M10" s="32"/>
    </row>
    <row r="11" spans="1:13" s="30" customFormat="1" x14ac:dyDescent="0.2">
      <c r="A11" s="38" t="s">
        <v>3</v>
      </c>
      <c r="B11" s="67">
        <f>SUM(B7:B10)</f>
        <v>19394</v>
      </c>
      <c r="C11" s="67">
        <f>SUM(C7:C10)</f>
        <v>18393</v>
      </c>
      <c r="D11" s="188">
        <f>(B11-C11)/C11*100</f>
        <v>5.4422878268906647</v>
      </c>
      <c r="E11" s="214">
        <f>SUM(E7:E10)</f>
        <v>32748</v>
      </c>
      <c r="F11" s="214">
        <f>SUM(F7:F10)</f>
        <v>29968</v>
      </c>
      <c r="G11" s="188">
        <f>(E11-F11)/F11*100</f>
        <v>9.2765616657768284</v>
      </c>
      <c r="H11" s="214">
        <f>SUM(H7:H10)</f>
        <v>71404</v>
      </c>
      <c r="K11" s="44"/>
      <c r="L11" s="45"/>
      <c r="M11" s="32"/>
    </row>
    <row r="12" spans="1:13" s="30" customFormat="1" x14ac:dyDescent="0.2">
      <c r="D12" s="188"/>
      <c r="E12" s="75"/>
      <c r="F12" s="75"/>
      <c r="G12" s="188"/>
      <c r="H12" s="75"/>
      <c r="K12" s="44"/>
      <c r="L12" s="45"/>
      <c r="M12" s="32"/>
    </row>
    <row r="13" spans="1:13" s="30" customFormat="1" x14ac:dyDescent="0.2">
      <c r="A13" s="48" t="s">
        <v>4</v>
      </c>
      <c r="B13" s="75">
        <v>1368</v>
      </c>
      <c r="C13" s="75">
        <v>5011</v>
      </c>
      <c r="D13" s="191">
        <f>(B13-C13)/C13*100</f>
        <v>-72.700059868289756</v>
      </c>
      <c r="E13" s="75">
        <v>1746</v>
      </c>
      <c r="F13" s="75">
        <v>5559</v>
      </c>
      <c r="G13" s="191">
        <f>(E13-F13)/F13*100</f>
        <v>-68.591473286562334</v>
      </c>
      <c r="H13" s="75">
        <v>7708</v>
      </c>
      <c r="K13" s="46"/>
      <c r="L13" s="47"/>
      <c r="M13" s="32"/>
    </row>
    <row r="14" spans="1:13" s="30" customFormat="1" x14ac:dyDescent="0.2">
      <c r="A14" s="48" t="s">
        <v>5</v>
      </c>
      <c r="B14" s="75">
        <v>-3764</v>
      </c>
      <c r="C14" s="75">
        <v>-4945</v>
      </c>
      <c r="D14" s="191">
        <f>(B14-C14)/C14*100</f>
        <v>-23.882709807886755</v>
      </c>
      <c r="E14" s="75">
        <v>-7404</v>
      </c>
      <c r="F14" s="75">
        <v>-9036</v>
      </c>
      <c r="G14" s="191">
        <f>(E14-F14)/F14*100</f>
        <v>-18.061088977423641</v>
      </c>
      <c r="H14" s="75">
        <v>-16745</v>
      </c>
      <c r="K14" s="46"/>
      <c r="L14" s="47"/>
      <c r="M14" s="32"/>
    </row>
    <row r="15" spans="1:13" s="30" customFormat="1" x14ac:dyDescent="0.2">
      <c r="A15" s="48" t="s">
        <v>6</v>
      </c>
      <c r="B15" s="75">
        <v>-2991</v>
      </c>
      <c r="C15" s="75">
        <v>-3408</v>
      </c>
      <c r="D15" s="191">
        <f>(B15-C15)/C15*100</f>
        <v>-12.235915492957746</v>
      </c>
      <c r="E15" s="75">
        <v>-6237</v>
      </c>
      <c r="F15" s="75">
        <v>-6416</v>
      </c>
      <c r="G15" s="191">
        <f>(E15-F15)/F15*100</f>
        <v>-2.7899002493765588</v>
      </c>
      <c r="H15" s="75">
        <v>-12090</v>
      </c>
      <c r="K15" s="41"/>
      <c r="L15" s="47"/>
      <c r="M15" s="32"/>
    </row>
    <row r="16" spans="1:13" s="30" customFormat="1" x14ac:dyDescent="0.2">
      <c r="A16" s="49" t="s">
        <v>7</v>
      </c>
      <c r="B16" s="77">
        <f>-5526+5027</f>
        <v>-499</v>
      </c>
      <c r="C16" s="77">
        <v>-605</v>
      </c>
      <c r="D16" s="191">
        <f>(B16-C16)/C16*100</f>
        <v>-17.520661157024794</v>
      </c>
      <c r="E16" s="77">
        <f>-6074+5027</f>
        <v>-1047</v>
      </c>
      <c r="F16" s="77">
        <v>-696</v>
      </c>
      <c r="G16" s="191">
        <f>(E16-F16)/F16*100</f>
        <v>50.431034482758619</v>
      </c>
      <c r="H16" s="77">
        <v>-1584</v>
      </c>
      <c r="J16" s="27"/>
      <c r="K16" s="44"/>
      <c r="L16" s="45"/>
      <c r="M16" s="32"/>
    </row>
    <row r="17" spans="1:13" s="30" customFormat="1" x14ac:dyDescent="0.2">
      <c r="A17" s="49" t="s">
        <v>240</v>
      </c>
      <c r="B17" s="77">
        <v>-5027</v>
      </c>
      <c r="C17" s="77">
        <v>-302</v>
      </c>
      <c r="D17" s="191">
        <f>(B17-C17)/C17*100</f>
        <v>1564.5695364238411</v>
      </c>
      <c r="E17" s="77">
        <v>-5027</v>
      </c>
      <c r="F17" s="77">
        <v>-302</v>
      </c>
      <c r="G17" s="191">
        <f>(E17-F17)/F17*100</f>
        <v>1564.5695364238411</v>
      </c>
      <c r="H17" s="77">
        <v>-302</v>
      </c>
      <c r="J17" s="27"/>
      <c r="K17" s="44"/>
      <c r="L17" s="45"/>
      <c r="M17" s="32"/>
    </row>
    <row r="18" spans="1:13" s="30" customFormat="1" x14ac:dyDescent="0.2">
      <c r="A18" s="43" t="s">
        <v>241</v>
      </c>
      <c r="B18" s="76"/>
      <c r="C18" s="76"/>
      <c r="D18" s="189"/>
      <c r="E18" s="76"/>
      <c r="F18" s="76"/>
      <c r="G18" s="189"/>
      <c r="H18" s="76"/>
      <c r="J18" s="27"/>
      <c r="K18" s="44"/>
      <c r="L18" s="45"/>
      <c r="M18" s="32"/>
    </row>
    <row r="19" spans="1:13" s="30" customFormat="1" x14ac:dyDescent="0.2">
      <c r="A19" s="49"/>
      <c r="D19" s="188"/>
      <c r="E19" s="77"/>
      <c r="F19" s="77"/>
      <c r="G19" s="188"/>
      <c r="H19" s="77"/>
      <c r="K19" s="44"/>
      <c r="L19" s="45"/>
      <c r="M19" s="32"/>
    </row>
    <row r="20" spans="1:13" s="30" customFormat="1" x14ac:dyDescent="0.2">
      <c r="A20" s="50" t="s">
        <v>8</v>
      </c>
      <c r="B20" s="78">
        <f>SUM(B11:B18)</f>
        <v>8481</v>
      </c>
      <c r="C20" s="78">
        <f>SUM(C11:C18)</f>
        <v>14144</v>
      </c>
      <c r="D20" s="188">
        <f>(B20-C20)/C20*100</f>
        <v>-40.038178733031678</v>
      </c>
      <c r="E20" s="78">
        <f>SUM(E11:E17)</f>
        <v>14779</v>
      </c>
      <c r="F20" s="78">
        <f>SUM(F11:F17)</f>
        <v>19077</v>
      </c>
      <c r="G20" s="188">
        <f>(E20-F20)/F20*100</f>
        <v>-22.529747863919901</v>
      </c>
      <c r="H20" s="78">
        <f>SUM(H11:H18)</f>
        <v>48391</v>
      </c>
      <c r="J20" s="27"/>
      <c r="K20" s="46"/>
      <c r="L20" s="47"/>
      <c r="M20" s="32" t="s">
        <v>235</v>
      </c>
    </row>
    <row r="21" spans="1:13" x14ac:dyDescent="0.2">
      <c r="A21" s="7"/>
      <c r="B21" s="30"/>
      <c r="D21" s="188"/>
      <c r="E21" s="228"/>
      <c r="F21" s="228"/>
      <c r="G21" s="188"/>
      <c r="H21" s="77"/>
      <c r="K21" s="23"/>
      <c r="L21" s="18"/>
      <c r="M21" s="14"/>
    </row>
    <row r="22" spans="1:13" x14ac:dyDescent="0.2">
      <c r="A22" s="7" t="s">
        <v>9</v>
      </c>
      <c r="B22" s="77">
        <v>110</v>
      </c>
      <c r="C22" s="77">
        <v>148</v>
      </c>
      <c r="D22" s="191">
        <f>(B22-C22)/C22*100</f>
        <v>-25.675675675675674</v>
      </c>
      <c r="E22" s="228">
        <v>231</v>
      </c>
      <c r="F22" s="228">
        <v>503</v>
      </c>
      <c r="G22" s="191">
        <f>(E22-F22)/F22*100</f>
        <v>-54.07554671968191</v>
      </c>
      <c r="H22" s="77">
        <v>860</v>
      </c>
      <c r="J22" s="4"/>
      <c r="K22" s="20"/>
      <c r="L22" s="20"/>
      <c r="M22" s="14"/>
    </row>
    <row r="23" spans="1:13" x14ac:dyDescent="0.2">
      <c r="A23" s="5" t="s">
        <v>10</v>
      </c>
      <c r="B23" s="76">
        <v>-700</v>
      </c>
      <c r="C23" s="76">
        <v>-3504</v>
      </c>
      <c r="D23" s="190">
        <f>(B23-C23)/C23*100</f>
        <v>-80.022831050228319</v>
      </c>
      <c r="E23" s="229">
        <v>-1229</v>
      </c>
      <c r="F23" s="229">
        <v>-4819</v>
      </c>
      <c r="G23" s="190">
        <f>(E23-F23)/F23*100</f>
        <v>-74.496783565054997</v>
      </c>
      <c r="H23" s="76">
        <v>-6256</v>
      </c>
      <c r="I23" s="4"/>
      <c r="J23" s="237"/>
      <c r="K23" s="166"/>
      <c r="L23" s="19"/>
      <c r="M23" s="14"/>
    </row>
    <row r="24" spans="1:13" x14ac:dyDescent="0.2">
      <c r="A24" s="7"/>
      <c r="B24" s="30"/>
      <c r="D24" s="188"/>
      <c r="E24" s="228"/>
      <c r="F24" s="228"/>
      <c r="G24" s="188"/>
      <c r="H24" s="77"/>
      <c r="J24" s="4"/>
      <c r="K24" s="199"/>
      <c r="L24" s="18"/>
      <c r="M24" s="14"/>
    </row>
    <row r="25" spans="1:13" x14ac:dyDescent="0.2">
      <c r="A25" s="9" t="s">
        <v>11</v>
      </c>
      <c r="B25" s="125">
        <f>SUM(B20:B23)</f>
        <v>7891</v>
      </c>
      <c r="C25" s="125">
        <f>SUM(C20:C23)</f>
        <v>10788</v>
      </c>
      <c r="D25" s="188">
        <f>(B25-C25)/C25*100</f>
        <v>-26.853911753800517</v>
      </c>
      <c r="E25" s="230">
        <f>SUM(E20:E23)</f>
        <v>13781</v>
      </c>
      <c r="F25" s="230">
        <f>SUM(F20:F23)</f>
        <v>14761</v>
      </c>
      <c r="G25" s="188">
        <f>(E25-F25)/F25*100</f>
        <v>-6.6391165910168688</v>
      </c>
      <c r="H25" s="215">
        <f>SUM(H20:H23)</f>
        <v>42995</v>
      </c>
      <c r="J25" s="4"/>
      <c r="K25" s="24"/>
      <c r="L25" s="19"/>
      <c r="M25" s="14"/>
    </row>
    <row r="26" spans="1:13" x14ac:dyDescent="0.2">
      <c r="A26" s="10"/>
      <c r="B26" s="30"/>
      <c r="D26" s="188"/>
      <c r="E26" s="231"/>
      <c r="F26" s="231"/>
      <c r="G26" s="188"/>
      <c r="H26" s="216"/>
      <c r="K26" s="25"/>
      <c r="L26" s="19"/>
      <c r="M26" s="14"/>
    </row>
    <row r="27" spans="1:13" x14ac:dyDescent="0.2">
      <c r="A27" s="5" t="s">
        <v>12</v>
      </c>
      <c r="B27" s="76">
        <v>-2407</v>
      </c>
      <c r="C27" s="76">
        <v>-1447</v>
      </c>
      <c r="D27" s="190">
        <f>(B27-C27)/C27*100</f>
        <v>66.344160331720801</v>
      </c>
      <c r="E27" s="229">
        <v>-3850</v>
      </c>
      <c r="F27" s="229">
        <v>-2656</v>
      </c>
      <c r="G27" s="190">
        <f>(E27-F27)/F27*100</f>
        <v>44.954819277108435</v>
      </c>
      <c r="H27" s="76">
        <v>-8543</v>
      </c>
      <c r="J27" s="4"/>
      <c r="K27" s="8"/>
      <c r="L27" s="21"/>
      <c r="M27" s="14"/>
    </row>
    <row r="28" spans="1:13" x14ac:dyDescent="0.2">
      <c r="A28" s="6"/>
      <c r="B28" s="124"/>
      <c r="C28" s="124"/>
      <c r="D28" s="188"/>
      <c r="E28" s="232"/>
      <c r="F28" s="232"/>
      <c r="G28" s="188"/>
      <c r="H28" s="75"/>
      <c r="K28" s="7"/>
      <c r="L28" s="21"/>
      <c r="M28" s="14"/>
    </row>
    <row r="29" spans="1:13" x14ac:dyDescent="0.2">
      <c r="A29" s="11" t="s">
        <v>13</v>
      </c>
      <c r="B29" s="67">
        <f>SUM(B25:B28)</f>
        <v>5484</v>
      </c>
      <c r="C29" s="67">
        <f>SUM(C25:C28)</f>
        <v>9341</v>
      </c>
      <c r="D29" s="188">
        <f>(B29-C29)/C29*100</f>
        <v>-41.291082325232843</v>
      </c>
      <c r="E29" s="233">
        <f>SUM(E25:E27)</f>
        <v>9931</v>
      </c>
      <c r="F29" s="233">
        <f>SUM(F25:F27)</f>
        <v>12105</v>
      </c>
      <c r="G29" s="188">
        <f>(E29-F29)/F29*100</f>
        <v>-17.959520859149112</v>
      </c>
      <c r="H29" s="78">
        <f>SUM(H25:H27)</f>
        <v>34452</v>
      </c>
      <c r="K29" s="14"/>
      <c r="L29" s="21"/>
      <c r="M29" s="14"/>
    </row>
    <row r="30" spans="1:13" x14ac:dyDescent="0.2">
      <c r="A30" s="6"/>
      <c r="B30" s="124"/>
      <c r="C30" s="124"/>
      <c r="D30" s="188"/>
      <c r="E30" s="75"/>
      <c r="F30" s="75"/>
      <c r="G30" s="188"/>
      <c r="H30" s="75"/>
      <c r="K30" s="26"/>
      <c r="L30" s="20"/>
      <c r="M30" s="14"/>
    </row>
    <row r="31" spans="1:13" x14ac:dyDescent="0.2">
      <c r="A31" s="12" t="s">
        <v>14</v>
      </c>
      <c r="B31" s="30"/>
      <c r="D31" s="188"/>
      <c r="E31" s="75"/>
      <c r="F31" s="75"/>
      <c r="G31" s="188"/>
      <c r="H31" s="75"/>
      <c r="K31" s="14"/>
      <c r="L31" s="22"/>
      <c r="M31" s="14"/>
    </row>
    <row r="32" spans="1:13" x14ac:dyDescent="0.2">
      <c r="A32" s="6" t="s">
        <v>15</v>
      </c>
      <c r="B32" s="75">
        <f>B29-B33</f>
        <v>5484</v>
      </c>
      <c r="C32" s="75">
        <f>C29-C33</f>
        <v>9342</v>
      </c>
      <c r="D32" s="75"/>
      <c r="E32" s="75">
        <f>E29-E33</f>
        <v>9935</v>
      </c>
      <c r="F32" s="75">
        <f>F29-F33</f>
        <v>12111</v>
      </c>
      <c r="G32" s="75"/>
      <c r="H32" s="75">
        <f>H29-H33</f>
        <v>34459</v>
      </c>
      <c r="J32" s="4"/>
      <c r="K32" s="14"/>
      <c r="L32" s="22"/>
      <c r="M32" s="14"/>
    </row>
    <row r="33" spans="1:13" x14ac:dyDescent="0.2">
      <c r="A33" s="2" t="s">
        <v>224</v>
      </c>
      <c r="B33" s="75">
        <v>0</v>
      </c>
      <c r="C33" s="75">
        <v>-1</v>
      </c>
      <c r="D33" s="75"/>
      <c r="E33" s="75">
        <v>-4</v>
      </c>
      <c r="F33" s="75">
        <v>-6</v>
      </c>
      <c r="G33" s="75"/>
      <c r="H33" s="75">
        <v>-7</v>
      </c>
      <c r="K33" s="14"/>
      <c r="L33" s="14"/>
      <c r="M33" s="14"/>
    </row>
    <row r="34" spans="1:13" x14ac:dyDescent="0.2">
      <c r="A34" s="6"/>
      <c r="B34" s="126"/>
      <c r="C34" s="126"/>
      <c r="D34" s="126"/>
      <c r="E34" s="172"/>
      <c r="F34" s="172"/>
      <c r="G34" s="126"/>
      <c r="H34" s="172"/>
    </row>
    <row r="35" spans="1:13" ht="25.5" x14ac:dyDescent="0.2">
      <c r="A35" s="13" t="s">
        <v>16</v>
      </c>
      <c r="B35" s="30"/>
      <c r="C35" s="30"/>
      <c r="D35" s="30"/>
      <c r="E35" s="75"/>
      <c r="F35" s="75"/>
      <c r="G35" s="30"/>
      <c r="H35" s="75"/>
    </row>
    <row r="36" spans="1:13" x14ac:dyDescent="0.2">
      <c r="A36" s="2" t="s">
        <v>17</v>
      </c>
      <c r="B36" s="79">
        <v>0.14000000000000001</v>
      </c>
      <c r="C36" s="79">
        <v>0.24</v>
      </c>
      <c r="D36" s="79"/>
      <c r="E36" s="217">
        <v>0.26</v>
      </c>
      <c r="F36" s="217">
        <v>0.31</v>
      </c>
      <c r="G36" s="79"/>
      <c r="H36" s="217">
        <v>0.89</v>
      </c>
    </row>
    <row r="37" spans="1:13" x14ac:dyDescent="0.2">
      <c r="A37" s="2" t="s">
        <v>18</v>
      </c>
      <c r="B37" s="79">
        <v>0.14000000000000001</v>
      </c>
      <c r="C37" s="79">
        <v>0.24</v>
      </c>
      <c r="D37" s="79"/>
      <c r="E37" s="218">
        <v>0.26</v>
      </c>
      <c r="F37" s="218">
        <v>0.31</v>
      </c>
      <c r="G37" s="79"/>
      <c r="H37" s="218">
        <v>0.89</v>
      </c>
    </row>
    <row r="38" spans="1:13" x14ac:dyDescent="0.2">
      <c r="B38" s="30"/>
      <c r="C38" s="30"/>
      <c r="D38" s="30"/>
      <c r="E38" s="30"/>
      <c r="F38" s="30"/>
      <c r="G38" s="30"/>
      <c r="H38" s="30"/>
    </row>
    <row r="39" spans="1:13" x14ac:dyDescent="0.2">
      <c r="B39" s="30"/>
      <c r="C39" s="30"/>
      <c r="D39" s="30"/>
      <c r="E39" s="30"/>
      <c r="F39" s="30"/>
      <c r="G39" s="30"/>
      <c r="H39" s="30"/>
    </row>
  </sheetData>
  <phoneticPr fontId="3" type="noConversion"/>
  <pageMargins left="0.99" right="0.27" top="0.98425196850393704" bottom="0" header="0.79" footer="0.4921259845"/>
  <pageSetup paperSize="9" scale="70" fitToHeight="7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1"/>
  <dimension ref="A1:K41"/>
  <sheetViews>
    <sheetView zoomScaleNormal="100" workbookViewId="0"/>
  </sheetViews>
  <sheetFormatPr defaultRowHeight="12.75" x14ac:dyDescent="0.2"/>
  <cols>
    <col min="1" max="1" width="38.85546875" style="153" customWidth="1"/>
    <col min="2" max="3" width="9.140625" style="153"/>
    <col min="4" max="5" width="10.5703125" style="153" customWidth="1"/>
    <col min="6" max="16384" width="9.140625" style="153"/>
  </cols>
  <sheetData>
    <row r="1" spans="1:5" x14ac:dyDescent="0.2">
      <c r="A1" s="292" t="s">
        <v>109</v>
      </c>
      <c r="D1" s="292"/>
    </row>
    <row r="2" spans="1:5" x14ac:dyDescent="0.2">
      <c r="A2" s="81"/>
      <c r="C2" s="239"/>
      <c r="D2" s="52"/>
    </row>
    <row r="3" spans="1:5" x14ac:dyDescent="0.2">
      <c r="A3" s="81" t="s">
        <v>157</v>
      </c>
      <c r="D3" s="52"/>
    </row>
    <row r="4" spans="1:5" x14ac:dyDescent="0.2">
      <c r="A4" s="52"/>
      <c r="D4" s="81"/>
    </row>
    <row r="5" spans="1:5" x14ac:dyDescent="0.2">
      <c r="A5" s="293" t="s">
        <v>93</v>
      </c>
      <c r="B5" s="51" t="s">
        <v>293</v>
      </c>
      <c r="C5" s="51" t="s">
        <v>292</v>
      </c>
      <c r="D5" s="51" t="s">
        <v>253</v>
      </c>
      <c r="E5" s="73"/>
    </row>
    <row r="6" spans="1:5" x14ac:dyDescent="0.2">
      <c r="A6" s="52"/>
      <c r="B6" s="52"/>
      <c r="C6" s="52"/>
      <c r="D6" s="52"/>
      <c r="E6" s="66"/>
    </row>
    <row r="7" spans="1:5" x14ac:dyDescent="0.2">
      <c r="A7" s="294" t="s">
        <v>139</v>
      </c>
      <c r="B7" s="16">
        <v>138430</v>
      </c>
      <c r="C7" s="16">
        <v>144489</v>
      </c>
      <c r="D7" s="16">
        <v>144489</v>
      </c>
      <c r="E7" s="65"/>
    </row>
    <row r="8" spans="1:5" x14ac:dyDescent="0.2">
      <c r="A8" s="294" t="s">
        <v>140</v>
      </c>
      <c r="B8" s="16"/>
      <c r="C8" s="16">
        <v>356</v>
      </c>
      <c r="D8" s="16">
        <v>1110</v>
      </c>
      <c r="E8" s="65"/>
    </row>
    <row r="9" spans="1:5" x14ac:dyDescent="0.2">
      <c r="A9" s="294" t="s">
        <v>145</v>
      </c>
      <c r="B9" s="16">
        <v>1466</v>
      </c>
      <c r="C9" s="16">
        <v>954</v>
      </c>
      <c r="D9" s="16">
        <v>2322</v>
      </c>
      <c r="E9" s="65"/>
    </row>
    <row r="10" spans="1:5" x14ac:dyDescent="0.2">
      <c r="A10" s="294" t="s">
        <v>141</v>
      </c>
      <c r="B10" s="16"/>
      <c r="C10" s="16">
        <v>-1455</v>
      </c>
      <c r="D10" s="16">
        <v>-1957</v>
      </c>
      <c r="E10" s="65"/>
    </row>
    <row r="11" spans="1:5" x14ac:dyDescent="0.2">
      <c r="A11" s="294" t="s">
        <v>134</v>
      </c>
      <c r="B11" s="16">
        <v>-3570</v>
      </c>
      <c r="C11" s="16">
        <v>-4221</v>
      </c>
      <c r="D11" s="16">
        <v>-8023</v>
      </c>
      <c r="E11" s="65"/>
    </row>
    <row r="12" spans="1:5" x14ac:dyDescent="0.2">
      <c r="A12" s="294" t="s">
        <v>164</v>
      </c>
      <c r="B12" s="16"/>
      <c r="C12" s="16"/>
      <c r="D12" s="16"/>
      <c r="E12" s="65"/>
    </row>
    <row r="13" spans="1:5" x14ac:dyDescent="0.2">
      <c r="A13" s="295" t="s">
        <v>177</v>
      </c>
      <c r="B13" s="17">
        <v>-308</v>
      </c>
      <c r="C13" s="17">
        <v>208</v>
      </c>
      <c r="D13" s="17">
        <v>489</v>
      </c>
      <c r="E13" s="65"/>
    </row>
    <row r="14" spans="1:5" x14ac:dyDescent="0.2">
      <c r="A14" s="52" t="s">
        <v>142</v>
      </c>
      <c r="B14" s="16">
        <f>SUM(B7:B13)</f>
        <v>136018</v>
      </c>
      <c r="C14" s="16">
        <f>SUM(C7:C13)</f>
        <v>140331</v>
      </c>
      <c r="D14" s="16">
        <f>SUM(D7:D13)</f>
        <v>138430</v>
      </c>
      <c r="E14" s="65"/>
    </row>
    <row r="15" spans="1:5" x14ac:dyDescent="0.2">
      <c r="A15" s="52"/>
      <c r="B15" s="16"/>
      <c r="C15" s="16"/>
      <c r="D15" s="16"/>
      <c r="E15" s="212"/>
    </row>
    <row r="16" spans="1:5" x14ac:dyDescent="0.2">
      <c r="A16" s="81" t="s">
        <v>156</v>
      </c>
    </row>
    <row r="17" spans="1:11" x14ac:dyDescent="0.2">
      <c r="A17" s="52"/>
      <c r="B17" s="81"/>
      <c r="C17" s="81"/>
      <c r="D17" s="81"/>
    </row>
    <row r="18" spans="1:11" x14ac:dyDescent="0.2">
      <c r="A18" s="293" t="s">
        <v>93</v>
      </c>
      <c r="B18" s="51" t="str">
        <f>+B5</f>
        <v>1-6/2013</v>
      </c>
      <c r="C18" s="51" t="str">
        <f>+C5</f>
        <v>1-6/2012</v>
      </c>
      <c r="D18" s="51" t="str">
        <f>+D5</f>
        <v>1-12/2012</v>
      </c>
      <c r="E18" s="73"/>
    </row>
    <row r="19" spans="1:11" x14ac:dyDescent="0.2">
      <c r="A19" s="52"/>
      <c r="B19" s="52"/>
      <c r="C19" s="52"/>
      <c r="D19" s="52"/>
      <c r="E19" s="66"/>
    </row>
    <row r="20" spans="1:11" x14ac:dyDescent="0.2">
      <c r="A20" s="294" t="s">
        <v>139</v>
      </c>
      <c r="B20" s="16">
        <v>180159</v>
      </c>
      <c r="C20" s="16">
        <v>207522</v>
      </c>
      <c r="D20" s="16">
        <v>207522</v>
      </c>
      <c r="E20" s="65"/>
    </row>
    <row r="21" spans="1:11" x14ac:dyDescent="0.2">
      <c r="A21" s="294" t="s">
        <v>140</v>
      </c>
      <c r="B21" s="16"/>
      <c r="C21" s="16">
        <v>515</v>
      </c>
      <c r="D21" s="16">
        <v>2438</v>
      </c>
      <c r="E21" s="65"/>
    </row>
    <row r="22" spans="1:11" x14ac:dyDescent="0.2">
      <c r="A22" s="294" t="s">
        <v>145</v>
      </c>
      <c r="B22" s="16">
        <v>13189</v>
      </c>
      <c r="C22" s="16">
        <v>19303</v>
      </c>
      <c r="D22" s="16">
        <v>36810</v>
      </c>
      <c r="E22" s="65"/>
    </row>
    <row r="23" spans="1:11" x14ac:dyDescent="0.2">
      <c r="A23" s="294" t="s">
        <v>141</v>
      </c>
      <c r="B23" s="16">
        <v>-525</v>
      </c>
      <c r="C23" s="16">
        <v>-30143</v>
      </c>
      <c r="D23" s="16">
        <v>-31258</v>
      </c>
      <c r="E23" s="65"/>
    </row>
    <row r="24" spans="1:11" x14ac:dyDescent="0.2">
      <c r="A24" s="294" t="s">
        <v>134</v>
      </c>
      <c r="B24" s="16">
        <v>-17521</v>
      </c>
      <c r="C24" s="16">
        <v>-17902</v>
      </c>
      <c r="D24" s="16">
        <v>-35619</v>
      </c>
      <c r="E24" s="65"/>
    </row>
    <row r="25" spans="1:11" x14ac:dyDescent="0.2">
      <c r="A25" s="294" t="s">
        <v>164</v>
      </c>
      <c r="B25" s="16"/>
      <c r="C25" s="16"/>
      <c r="D25" s="16"/>
      <c r="E25" s="65"/>
      <c r="K25" s="153" t="s">
        <v>235</v>
      </c>
    </row>
    <row r="26" spans="1:11" x14ac:dyDescent="0.2">
      <c r="A26" s="295" t="s">
        <v>177</v>
      </c>
      <c r="B26" s="17">
        <v>-430</v>
      </c>
      <c r="C26" s="17">
        <v>131</v>
      </c>
      <c r="D26" s="17">
        <v>266</v>
      </c>
      <c r="E26" s="65"/>
    </row>
    <row r="27" spans="1:11" x14ac:dyDescent="0.2">
      <c r="A27" s="52" t="s">
        <v>142</v>
      </c>
      <c r="B27" s="16">
        <f>SUM(B20:B26)</f>
        <v>174872</v>
      </c>
      <c r="C27" s="16">
        <f>SUM(C20:C26)</f>
        <v>179426</v>
      </c>
      <c r="D27" s="16">
        <f>SUM(D20:D26)</f>
        <v>180159</v>
      </c>
      <c r="E27" s="65"/>
    </row>
    <row r="28" spans="1:11" x14ac:dyDescent="0.2">
      <c r="B28" s="212"/>
      <c r="C28" s="212"/>
      <c r="D28" s="212"/>
    </row>
    <row r="29" spans="1:11" x14ac:dyDescent="0.2">
      <c r="B29" s="212"/>
      <c r="C29" s="212"/>
      <c r="D29" s="212"/>
    </row>
    <row r="30" spans="1:11" x14ac:dyDescent="0.2">
      <c r="A30" s="81" t="s">
        <v>138</v>
      </c>
      <c r="B30" s="52"/>
      <c r="C30" s="52"/>
      <c r="D30" s="52"/>
    </row>
    <row r="31" spans="1:11" x14ac:dyDescent="0.2">
      <c r="A31" s="52"/>
      <c r="B31" s="81"/>
      <c r="C31" s="81"/>
      <c r="D31" s="81"/>
    </row>
    <row r="32" spans="1:11" x14ac:dyDescent="0.2">
      <c r="A32" s="293" t="s">
        <v>93</v>
      </c>
      <c r="B32" s="51" t="str">
        <f>B5</f>
        <v>1-6/2013</v>
      </c>
      <c r="C32" s="51" t="str">
        <f>C5</f>
        <v>1-6/2012</v>
      </c>
      <c r="D32" s="51" t="str">
        <f>D5</f>
        <v>1-12/2012</v>
      </c>
      <c r="E32" s="73"/>
    </row>
    <row r="33" spans="1:5" x14ac:dyDescent="0.2">
      <c r="A33" s="52"/>
      <c r="B33" s="52"/>
      <c r="C33" s="52"/>
      <c r="D33" s="52"/>
      <c r="E33" s="66"/>
    </row>
    <row r="34" spans="1:5" x14ac:dyDescent="0.2">
      <c r="A34" s="294" t="s">
        <v>143</v>
      </c>
      <c r="B34" s="16"/>
      <c r="C34" s="16">
        <v>220</v>
      </c>
      <c r="D34" s="16">
        <v>109</v>
      </c>
      <c r="E34" s="65"/>
    </row>
    <row r="35" spans="1:5" x14ac:dyDescent="0.2">
      <c r="A35" s="295" t="s">
        <v>144</v>
      </c>
      <c r="B35" s="17">
        <v>4279</v>
      </c>
      <c r="C35" s="17">
        <v>5050</v>
      </c>
      <c r="D35" s="17">
        <v>1953</v>
      </c>
      <c r="E35" s="65"/>
    </row>
    <row r="36" spans="1:5" x14ac:dyDescent="0.2">
      <c r="A36" s="52" t="s">
        <v>92</v>
      </c>
      <c r="B36" s="16">
        <f>SUM(B34:B35)</f>
        <v>4279</v>
      </c>
      <c r="C36" s="16">
        <f>SUM(C34:C35)</f>
        <v>5270</v>
      </c>
      <c r="D36" s="16">
        <f>SUM(D34:D35)</f>
        <v>2062</v>
      </c>
      <c r="E36" s="65"/>
    </row>
    <row r="38" spans="1:5" ht="25.5" x14ac:dyDescent="0.2">
      <c r="A38" s="164" t="s">
        <v>173</v>
      </c>
      <c r="B38" s="130"/>
      <c r="C38" s="130"/>
      <c r="D38" s="130"/>
      <c r="E38" s="130"/>
    </row>
    <row r="41" spans="1:5" x14ac:dyDescent="0.2">
      <c r="D41" s="212"/>
    </row>
  </sheetData>
  <phoneticPr fontId="3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2" enableFormatConditionsCalculation="0"/>
  <dimension ref="A1:I43"/>
  <sheetViews>
    <sheetView zoomScaleNormal="100" workbookViewId="0"/>
  </sheetViews>
  <sheetFormatPr defaultRowHeight="12.75" x14ac:dyDescent="0.2"/>
  <cols>
    <col min="1" max="1" width="40.28515625" style="312" customWidth="1"/>
    <col min="2" max="2" width="9.5703125" style="312" customWidth="1"/>
    <col min="3" max="3" width="9.140625" style="312"/>
    <col min="4" max="4" width="11.140625" style="312" customWidth="1"/>
    <col min="5" max="16384" width="9.140625" style="312"/>
  </cols>
  <sheetData>
    <row r="1" spans="1:9" x14ac:dyDescent="0.2">
      <c r="A1" s="292" t="s">
        <v>109</v>
      </c>
      <c r="B1" s="292"/>
      <c r="D1" s="292"/>
    </row>
    <row r="2" spans="1:9" x14ac:dyDescent="0.2">
      <c r="I2" s="185"/>
    </row>
    <row r="3" spans="1:9" x14ac:dyDescent="0.2">
      <c r="A3" s="313" t="s">
        <v>152</v>
      </c>
      <c r="B3" s="313"/>
      <c r="C3" s="239"/>
      <c r="D3" s="313"/>
      <c r="I3" s="185"/>
    </row>
    <row r="4" spans="1:9" x14ac:dyDescent="0.2">
      <c r="A4" s="261" t="s">
        <v>175</v>
      </c>
      <c r="B4" s="261"/>
      <c r="D4" s="261"/>
      <c r="I4" s="185"/>
    </row>
    <row r="5" spans="1:9" x14ac:dyDescent="0.2">
      <c r="A5" s="48"/>
      <c r="B5" s="48"/>
      <c r="D5" s="252"/>
      <c r="I5" s="185"/>
    </row>
    <row r="6" spans="1:9" x14ac:dyDescent="0.2">
      <c r="A6" s="314" t="s">
        <v>93</v>
      </c>
      <c r="B6" s="51" t="s">
        <v>293</v>
      </c>
      <c r="C6" s="51" t="s">
        <v>292</v>
      </c>
      <c r="D6" s="51" t="s">
        <v>253</v>
      </c>
      <c r="E6" s="73"/>
      <c r="I6" s="185"/>
    </row>
    <row r="7" spans="1:9" x14ac:dyDescent="0.2">
      <c r="A7" s="50"/>
      <c r="B7" s="50"/>
      <c r="C7" s="30"/>
      <c r="D7" s="30"/>
      <c r="E7" s="32"/>
      <c r="I7" s="185"/>
    </row>
    <row r="8" spans="1:9" x14ac:dyDescent="0.2">
      <c r="A8" s="49" t="s">
        <v>146</v>
      </c>
      <c r="B8" s="49"/>
      <c r="C8" s="27">
        <v>939</v>
      </c>
      <c r="D8" s="27">
        <v>939</v>
      </c>
      <c r="E8" s="29"/>
      <c r="F8" s="27"/>
      <c r="I8" s="185"/>
    </row>
    <row r="9" spans="1:9" x14ac:dyDescent="0.2">
      <c r="A9" s="49" t="s">
        <v>147</v>
      </c>
      <c r="B9" s="49"/>
      <c r="C9" s="27"/>
      <c r="D9" s="27"/>
      <c r="E9" s="29"/>
      <c r="F9" s="27"/>
      <c r="I9" s="185"/>
    </row>
    <row r="10" spans="1:9" x14ac:dyDescent="0.2">
      <c r="A10" s="49" t="s">
        <v>4</v>
      </c>
      <c r="B10" s="49"/>
      <c r="C10" s="27">
        <v>24</v>
      </c>
      <c r="D10" s="27">
        <v>24</v>
      </c>
      <c r="E10" s="29"/>
      <c r="F10" s="27"/>
      <c r="I10" s="185"/>
    </row>
    <row r="11" spans="1:9" x14ac:dyDescent="0.2">
      <c r="A11" s="49" t="s">
        <v>190</v>
      </c>
      <c r="B11" s="49"/>
      <c r="C11" s="27">
        <v>391</v>
      </c>
      <c r="D11" s="27">
        <v>391</v>
      </c>
      <c r="E11" s="29"/>
      <c r="F11" s="27"/>
      <c r="I11" s="185"/>
    </row>
    <row r="12" spans="1:9" x14ac:dyDescent="0.2">
      <c r="A12" s="312" t="s">
        <v>148</v>
      </c>
      <c r="C12" s="185"/>
      <c r="D12" s="185"/>
      <c r="E12" s="311"/>
      <c r="F12" s="185"/>
      <c r="I12" s="185"/>
    </row>
    <row r="13" spans="1:9" x14ac:dyDescent="0.2">
      <c r="A13" s="315" t="s">
        <v>149</v>
      </c>
      <c r="B13" s="315"/>
      <c r="C13" s="185">
        <v>0</v>
      </c>
      <c r="D13" s="185">
        <v>0</v>
      </c>
      <c r="E13" s="311"/>
      <c r="F13" s="185"/>
      <c r="I13" s="185"/>
    </row>
    <row r="14" spans="1:9" x14ac:dyDescent="0.2">
      <c r="A14" s="312" t="s">
        <v>150</v>
      </c>
      <c r="C14" s="185"/>
      <c r="D14" s="185"/>
      <c r="E14" s="311"/>
      <c r="F14" s="185"/>
      <c r="I14" s="185"/>
    </row>
    <row r="15" spans="1:9" x14ac:dyDescent="0.2">
      <c r="A15" s="259" t="s">
        <v>151</v>
      </c>
      <c r="B15" s="259"/>
      <c r="C15" s="185">
        <v>0</v>
      </c>
      <c r="D15" s="185">
        <v>0</v>
      </c>
      <c r="E15" s="311"/>
      <c r="F15" s="185"/>
      <c r="I15" s="185"/>
    </row>
    <row r="16" spans="1:9" x14ac:dyDescent="0.2">
      <c r="A16" s="259" t="s">
        <v>191</v>
      </c>
      <c r="B16" s="259"/>
      <c r="C16" s="185">
        <v>0</v>
      </c>
      <c r="D16" s="185">
        <v>0</v>
      </c>
      <c r="E16" s="311"/>
      <c r="F16" s="185"/>
      <c r="I16" s="185"/>
    </row>
    <row r="17" spans="1:9" x14ac:dyDescent="0.2">
      <c r="I17" s="185"/>
    </row>
    <row r="18" spans="1:9" x14ac:dyDescent="0.2">
      <c r="A18" s="316"/>
      <c r="B18" s="316"/>
      <c r="D18" s="316"/>
    </row>
    <row r="19" spans="1:9" x14ac:dyDescent="0.2">
      <c r="A19" s="317"/>
      <c r="B19" s="317"/>
      <c r="D19" s="317"/>
    </row>
    <row r="20" spans="1:9" x14ac:dyDescent="0.2">
      <c r="A20" s="317"/>
      <c r="B20" s="317"/>
      <c r="D20" s="317"/>
    </row>
    <row r="21" spans="1:9" x14ac:dyDescent="0.2">
      <c r="A21" s="318"/>
      <c r="B21" s="318"/>
      <c r="D21" s="318"/>
    </row>
    <row r="22" spans="1:9" x14ac:dyDescent="0.2">
      <c r="A22" s="318"/>
      <c r="B22" s="318"/>
      <c r="D22" s="318"/>
    </row>
    <row r="23" spans="1:9" x14ac:dyDescent="0.2">
      <c r="A23" s="318"/>
      <c r="B23" s="318"/>
      <c r="D23" s="318"/>
    </row>
    <row r="24" spans="1:9" x14ac:dyDescent="0.2">
      <c r="A24" s="318"/>
      <c r="B24" s="318"/>
      <c r="D24" s="318"/>
    </row>
    <row r="25" spans="1:9" x14ac:dyDescent="0.2">
      <c r="A25" s="318"/>
      <c r="B25" s="318"/>
      <c r="D25" s="318"/>
    </row>
    <row r="26" spans="1:9" x14ac:dyDescent="0.2">
      <c r="A26" s="318"/>
      <c r="B26" s="318"/>
      <c r="D26" s="318"/>
    </row>
    <row r="27" spans="1:9" x14ac:dyDescent="0.2">
      <c r="A27" s="318"/>
      <c r="B27" s="318"/>
      <c r="D27" s="318"/>
    </row>
    <row r="28" spans="1:9" x14ac:dyDescent="0.2">
      <c r="A28" s="318"/>
      <c r="B28" s="318"/>
      <c r="D28" s="318"/>
    </row>
    <row r="29" spans="1:9" x14ac:dyDescent="0.2">
      <c r="A29" s="318"/>
      <c r="B29" s="318"/>
      <c r="D29" s="318"/>
    </row>
    <row r="30" spans="1:9" x14ac:dyDescent="0.2">
      <c r="A30" s="318"/>
      <c r="B30" s="318"/>
      <c r="D30" s="318"/>
    </row>
    <row r="31" spans="1:9" x14ac:dyDescent="0.2">
      <c r="A31" s="318"/>
      <c r="B31" s="318"/>
      <c r="D31" s="318"/>
    </row>
    <row r="32" spans="1:9" x14ac:dyDescent="0.2">
      <c r="A32" s="318"/>
      <c r="B32" s="318"/>
      <c r="D32" s="318"/>
    </row>
    <row r="33" spans="1:4" x14ac:dyDescent="0.2">
      <c r="A33" s="318"/>
      <c r="B33" s="318"/>
      <c r="D33" s="318"/>
    </row>
    <row r="34" spans="1:4" x14ac:dyDescent="0.2">
      <c r="A34" s="318"/>
      <c r="B34" s="318"/>
      <c r="D34" s="318"/>
    </row>
    <row r="35" spans="1:4" x14ac:dyDescent="0.2">
      <c r="A35" s="318"/>
      <c r="B35" s="318"/>
      <c r="D35" s="318"/>
    </row>
    <row r="36" spans="1:4" x14ac:dyDescent="0.2">
      <c r="A36" s="318"/>
      <c r="B36" s="318"/>
      <c r="D36" s="318"/>
    </row>
    <row r="37" spans="1:4" x14ac:dyDescent="0.2">
      <c r="A37" s="318"/>
      <c r="B37" s="318"/>
      <c r="D37" s="318"/>
    </row>
    <row r="38" spans="1:4" x14ac:dyDescent="0.2">
      <c r="A38" s="318"/>
      <c r="B38" s="318"/>
      <c r="D38" s="318"/>
    </row>
    <row r="39" spans="1:4" x14ac:dyDescent="0.2">
      <c r="A39" s="318"/>
      <c r="B39" s="318"/>
      <c r="D39" s="318"/>
    </row>
    <row r="40" spans="1:4" x14ac:dyDescent="0.2">
      <c r="A40" s="318"/>
      <c r="B40" s="318"/>
      <c r="D40" s="318"/>
    </row>
    <row r="41" spans="1:4" x14ac:dyDescent="0.2">
      <c r="A41" s="318"/>
      <c r="B41" s="318"/>
      <c r="D41" s="318"/>
    </row>
    <row r="42" spans="1:4" x14ac:dyDescent="0.2">
      <c r="A42" s="318"/>
      <c r="B42" s="318"/>
      <c r="D42" s="318"/>
    </row>
    <row r="43" spans="1:4" x14ac:dyDescent="0.2">
      <c r="A43" s="318"/>
      <c r="B43" s="318"/>
      <c r="D43" s="318"/>
    </row>
  </sheetData>
  <phoneticPr fontId="9" type="noConversion"/>
  <pageMargins left="0.75" right="0.75" top="1" bottom="1" header="0.4921259845" footer="0.4921259845"/>
  <pageSetup paperSize="9" orientation="portrait" r:id="rId1"/>
  <headerFooter alignWithMargins="0"/>
  <rowBreaks count="1" manualBreakCount="1">
    <brk id="4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/>
  </sheetViews>
  <sheetFormatPr defaultRowHeight="12.75" x14ac:dyDescent="0.2"/>
  <cols>
    <col min="1" max="1" width="28.42578125" style="153" customWidth="1"/>
    <col min="2" max="2" width="12" style="153" customWidth="1"/>
    <col min="3" max="3" width="10.7109375" style="153" customWidth="1"/>
    <col min="4" max="4" width="11.7109375" style="153" customWidth="1"/>
    <col min="5" max="6" width="11.5703125" style="153" customWidth="1"/>
    <col min="7" max="7" width="12.85546875" style="153" customWidth="1"/>
    <col min="8" max="8" width="10.7109375" style="153" customWidth="1"/>
    <col min="9" max="9" width="11.7109375" style="153" customWidth="1"/>
    <col min="10" max="16384" width="9.140625" style="153"/>
  </cols>
  <sheetData>
    <row r="1" spans="1:9" x14ac:dyDescent="0.2">
      <c r="A1" s="52" t="s">
        <v>109</v>
      </c>
    </row>
    <row r="2" spans="1:9" x14ac:dyDescent="0.2">
      <c r="A2" s="292"/>
    </row>
    <row r="3" spans="1:9" x14ac:dyDescent="0.2">
      <c r="A3" s="81" t="s">
        <v>274</v>
      </c>
    </row>
    <row r="5" spans="1:9" ht="76.5" x14ac:dyDescent="0.2">
      <c r="A5" s="224">
        <v>1000</v>
      </c>
      <c r="B5" s="225" t="s">
        <v>275</v>
      </c>
      <c r="C5" s="225" t="s">
        <v>276</v>
      </c>
      <c r="D5" s="225" t="s">
        <v>243</v>
      </c>
      <c r="E5" s="225" t="s">
        <v>277</v>
      </c>
      <c r="F5" s="225" t="s">
        <v>278</v>
      </c>
      <c r="G5" s="225" t="s">
        <v>279</v>
      </c>
      <c r="H5" s="225" t="s">
        <v>280</v>
      </c>
      <c r="I5" s="225" t="s">
        <v>281</v>
      </c>
    </row>
    <row r="6" spans="1:9" x14ac:dyDescent="0.2">
      <c r="A6" s="147"/>
      <c r="G6" s="147"/>
    </row>
    <row r="7" spans="1:9" x14ac:dyDescent="0.2">
      <c r="A7" s="319" t="s">
        <v>282</v>
      </c>
      <c r="B7" s="320"/>
      <c r="C7" s="85"/>
      <c r="D7" s="85"/>
      <c r="E7" s="85"/>
      <c r="F7" s="85"/>
      <c r="G7" s="319"/>
      <c r="H7" s="85"/>
      <c r="I7" s="85"/>
    </row>
    <row r="8" spans="1:9" x14ac:dyDescent="0.2">
      <c r="A8" s="85" t="s">
        <v>31</v>
      </c>
      <c r="B8" s="235"/>
      <c r="C8" s="236"/>
      <c r="D8" s="235">
        <v>4253</v>
      </c>
      <c r="E8" s="236"/>
      <c r="F8" s="236"/>
      <c r="G8" s="235">
        <v>4253</v>
      </c>
      <c r="H8" s="235">
        <v>4253</v>
      </c>
      <c r="I8" s="85">
        <v>3</v>
      </c>
    </row>
    <row r="9" spans="1:9" x14ac:dyDescent="0.2">
      <c r="A9" s="85" t="s">
        <v>283</v>
      </c>
      <c r="B9" s="235"/>
      <c r="C9" s="235">
        <v>3623</v>
      </c>
      <c r="D9" s="235"/>
      <c r="E9" s="236"/>
      <c r="F9" s="236"/>
      <c r="G9" s="235">
        <v>3623</v>
      </c>
      <c r="H9" s="235">
        <v>3826</v>
      </c>
      <c r="I9" s="321"/>
    </row>
    <row r="10" spans="1:9" x14ac:dyDescent="0.2">
      <c r="A10" s="85" t="s">
        <v>34</v>
      </c>
      <c r="B10" s="322"/>
      <c r="C10" s="235">
        <v>5822</v>
      </c>
      <c r="D10" s="235"/>
      <c r="E10" s="236"/>
      <c r="F10" s="236"/>
      <c r="G10" s="235">
        <v>5822</v>
      </c>
      <c r="H10" s="235">
        <v>5822</v>
      </c>
      <c r="I10" s="85"/>
    </row>
    <row r="11" spans="1:9" x14ac:dyDescent="0.2">
      <c r="A11" s="85"/>
      <c r="B11" s="235"/>
      <c r="C11" s="235"/>
      <c r="D11" s="236"/>
      <c r="E11" s="236"/>
      <c r="F11" s="236"/>
      <c r="G11" s="235"/>
      <c r="H11" s="235"/>
      <c r="I11" s="85"/>
    </row>
    <row r="12" spans="1:9" x14ac:dyDescent="0.2">
      <c r="A12" s="147" t="s">
        <v>284</v>
      </c>
      <c r="B12" s="235"/>
      <c r="C12" s="235"/>
      <c r="D12" s="236"/>
      <c r="E12" s="236"/>
      <c r="F12" s="236"/>
      <c r="G12" s="323"/>
      <c r="H12" s="235"/>
      <c r="I12" s="85"/>
    </row>
    <row r="13" spans="1:9" ht="25.5" x14ac:dyDescent="0.2">
      <c r="A13" s="324" t="s">
        <v>38</v>
      </c>
      <c r="B13" s="235"/>
      <c r="C13" s="235">
        <v>90556</v>
      </c>
      <c r="D13" s="236"/>
      <c r="E13" s="236"/>
      <c r="F13" s="236"/>
      <c r="G13" s="235">
        <v>90556</v>
      </c>
      <c r="H13" s="235">
        <v>90556</v>
      </c>
      <c r="I13" s="85"/>
    </row>
    <row r="14" spans="1:9" x14ac:dyDescent="0.2">
      <c r="A14" s="324" t="s">
        <v>168</v>
      </c>
      <c r="B14" s="235"/>
      <c r="C14" s="235"/>
      <c r="D14" s="236"/>
      <c r="E14" s="236"/>
      <c r="F14" s="236">
        <v>382</v>
      </c>
      <c r="G14" s="235">
        <v>382</v>
      </c>
      <c r="H14" s="235">
        <v>382</v>
      </c>
      <c r="I14" s="85">
        <v>2</v>
      </c>
    </row>
    <row r="15" spans="1:9" x14ac:dyDescent="0.2">
      <c r="A15" s="85" t="s">
        <v>243</v>
      </c>
      <c r="B15" s="235"/>
      <c r="C15" s="235"/>
      <c r="D15" s="235"/>
      <c r="E15" s="236"/>
      <c r="F15" s="236"/>
      <c r="G15" s="235"/>
      <c r="H15" s="235"/>
      <c r="I15" s="85">
        <v>2</v>
      </c>
    </row>
    <row r="16" spans="1:9" x14ac:dyDescent="0.2">
      <c r="A16" s="165" t="s">
        <v>40</v>
      </c>
      <c r="B16" s="325"/>
      <c r="C16" s="325">
        <v>15078</v>
      </c>
      <c r="D16" s="326"/>
      <c r="E16" s="326"/>
      <c r="F16" s="326"/>
      <c r="G16" s="325">
        <v>15078</v>
      </c>
      <c r="H16" s="325">
        <v>15078</v>
      </c>
      <c r="I16" s="85"/>
    </row>
    <row r="17" spans="1:9" x14ac:dyDescent="0.2">
      <c r="A17" s="85" t="s">
        <v>285</v>
      </c>
      <c r="B17" s="235"/>
      <c r="C17" s="235">
        <v>115079</v>
      </c>
      <c r="D17" s="235">
        <v>4253</v>
      </c>
      <c r="E17" s="235"/>
      <c r="F17" s="235">
        <v>382</v>
      </c>
      <c r="G17" s="235">
        <v>119714</v>
      </c>
      <c r="H17" s="235">
        <v>119917</v>
      </c>
      <c r="I17" s="85"/>
    </row>
    <row r="18" spans="1:9" x14ac:dyDescent="0.2">
      <c r="B18" s="236"/>
      <c r="C18" s="236"/>
      <c r="D18" s="236"/>
      <c r="E18" s="236"/>
      <c r="F18" s="236"/>
      <c r="G18" s="236"/>
      <c r="H18" s="235"/>
      <c r="I18" s="85"/>
    </row>
    <row r="19" spans="1:9" x14ac:dyDescent="0.2">
      <c r="A19" s="319" t="s">
        <v>286</v>
      </c>
      <c r="B19" s="327"/>
      <c r="C19" s="327"/>
      <c r="D19" s="236"/>
      <c r="E19" s="236"/>
      <c r="F19" s="236"/>
      <c r="G19" s="328"/>
      <c r="H19" s="235"/>
      <c r="I19" s="321"/>
    </row>
    <row r="20" spans="1:9" x14ac:dyDescent="0.2">
      <c r="A20" s="324" t="s">
        <v>201</v>
      </c>
      <c r="B20" s="235"/>
      <c r="C20" s="235"/>
      <c r="D20" s="236"/>
      <c r="E20" s="235">
        <v>46725</v>
      </c>
      <c r="F20" s="322"/>
      <c r="G20" s="235">
        <v>46725</v>
      </c>
      <c r="H20" s="235">
        <v>46893</v>
      </c>
      <c r="I20" s="321"/>
    </row>
    <row r="21" spans="1:9" x14ac:dyDescent="0.2">
      <c r="A21" s="324" t="s">
        <v>56</v>
      </c>
      <c r="B21" s="235"/>
      <c r="C21" s="235"/>
      <c r="D21" s="236"/>
      <c r="E21" s="235">
        <v>561</v>
      </c>
      <c r="F21" s="235"/>
      <c r="G21" s="235">
        <v>561</v>
      </c>
      <c r="H21" s="235">
        <v>561</v>
      </c>
      <c r="I21" s="85"/>
    </row>
    <row r="22" spans="1:9" x14ac:dyDescent="0.2">
      <c r="A22" s="85"/>
      <c r="B22" s="235"/>
      <c r="C22" s="235"/>
      <c r="D22" s="236"/>
      <c r="E22" s="235"/>
      <c r="F22" s="235"/>
      <c r="G22" s="235"/>
      <c r="H22" s="235"/>
      <c r="I22" s="85"/>
    </row>
    <row r="23" spans="1:9" x14ac:dyDescent="0.2">
      <c r="A23" s="147" t="s">
        <v>287</v>
      </c>
      <c r="B23" s="235"/>
      <c r="C23" s="235"/>
      <c r="D23" s="236"/>
      <c r="E23" s="236"/>
      <c r="F23" s="236"/>
      <c r="G23" s="235"/>
      <c r="H23" s="235"/>
      <c r="I23" s="85"/>
    </row>
    <row r="24" spans="1:9" x14ac:dyDescent="0.2">
      <c r="A24" s="324" t="s">
        <v>201</v>
      </c>
      <c r="B24" s="235"/>
      <c r="C24" s="235"/>
      <c r="D24" s="236"/>
      <c r="E24" s="235">
        <v>42294</v>
      </c>
      <c r="F24" s="322"/>
      <c r="G24" s="235">
        <v>42294</v>
      </c>
      <c r="H24" s="235"/>
      <c r="I24" s="85"/>
    </row>
    <row r="25" spans="1:9" x14ac:dyDescent="0.2">
      <c r="A25" s="324" t="s">
        <v>58</v>
      </c>
      <c r="B25" s="235"/>
      <c r="C25" s="235"/>
      <c r="D25" s="236"/>
      <c r="E25" s="235">
        <v>61971</v>
      </c>
      <c r="F25" s="235"/>
      <c r="G25" s="235">
        <v>61971</v>
      </c>
      <c r="H25" s="235"/>
      <c r="I25" s="85"/>
    </row>
    <row r="26" spans="1:9" x14ac:dyDescent="0.2">
      <c r="A26" s="329" t="s">
        <v>169</v>
      </c>
      <c r="B26" s="325"/>
      <c r="C26" s="325"/>
      <c r="D26" s="326"/>
      <c r="E26" s="325"/>
      <c r="F26" s="325">
        <v>677</v>
      </c>
      <c r="G26" s="325">
        <v>677</v>
      </c>
      <c r="H26" s="325">
        <v>677</v>
      </c>
      <c r="I26" s="85">
        <v>2</v>
      </c>
    </row>
    <row r="27" spans="1:9" x14ac:dyDescent="0.2">
      <c r="A27" s="85" t="s">
        <v>288</v>
      </c>
      <c r="B27" s="236"/>
      <c r="C27" s="236"/>
      <c r="D27" s="236"/>
      <c r="E27" s="235">
        <v>151551</v>
      </c>
      <c r="F27" s="235">
        <v>677</v>
      </c>
      <c r="G27" s="235">
        <v>152228</v>
      </c>
      <c r="H27" s="235">
        <v>48131</v>
      </c>
      <c r="I27" s="85"/>
    </row>
  </sheetData>
  <pageMargins left="0.7" right="0.7" top="0.75" bottom="0.75" header="0.3" footer="0.3"/>
  <pageSetup paperSize="9" scale="7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3">
    <pageSetUpPr fitToPage="1"/>
  </sheetPr>
  <dimension ref="A1:F111"/>
  <sheetViews>
    <sheetView zoomScaleNormal="100" workbookViewId="0"/>
  </sheetViews>
  <sheetFormatPr defaultRowHeight="12.75" x14ac:dyDescent="0.2"/>
  <cols>
    <col min="1" max="1" width="40.28515625" style="84" customWidth="1"/>
    <col min="2" max="2" width="22.42578125" style="84" customWidth="1"/>
    <col min="3" max="4" width="12.42578125" style="84" customWidth="1"/>
    <col min="5" max="16384" width="9.140625" style="84"/>
  </cols>
  <sheetData>
    <row r="1" spans="1:5" x14ac:dyDescent="0.2">
      <c r="A1" s="292" t="s">
        <v>109</v>
      </c>
      <c r="B1" s="292"/>
      <c r="C1" s="292"/>
      <c r="D1" s="292"/>
    </row>
    <row r="3" spans="1:5" x14ac:dyDescent="0.2">
      <c r="A3" s="83" t="s">
        <v>122</v>
      </c>
      <c r="B3" s="83"/>
      <c r="C3" s="83"/>
      <c r="D3" s="83"/>
    </row>
    <row r="4" spans="1:5" x14ac:dyDescent="0.2">
      <c r="A4" s="83"/>
      <c r="B4" s="83"/>
      <c r="C4" s="330"/>
      <c r="D4" s="330"/>
    </row>
    <row r="5" spans="1:5" x14ac:dyDescent="0.2">
      <c r="A5" s="150">
        <v>1000</v>
      </c>
      <c r="B5" s="80" t="s">
        <v>296</v>
      </c>
      <c r="C5" s="80" t="s">
        <v>295</v>
      </c>
      <c r="D5" s="80" t="s">
        <v>254</v>
      </c>
      <c r="E5" s="155"/>
    </row>
    <row r="6" spans="1:5" x14ac:dyDescent="0.2">
      <c r="E6" s="156"/>
    </row>
    <row r="7" spans="1:5" x14ac:dyDescent="0.2">
      <c r="A7" s="333" t="s">
        <v>160</v>
      </c>
      <c r="B7" s="333"/>
      <c r="C7" s="333"/>
      <c r="D7" s="333"/>
      <c r="E7" s="158"/>
    </row>
    <row r="8" spans="1:5" x14ac:dyDescent="0.2">
      <c r="A8" s="145" t="s">
        <v>205</v>
      </c>
      <c r="B8" s="213">
        <v>186</v>
      </c>
      <c r="C8" s="213">
        <v>186</v>
      </c>
      <c r="D8" s="213">
        <v>186</v>
      </c>
      <c r="E8" s="157"/>
    </row>
    <row r="9" spans="1:5" x14ac:dyDescent="0.2">
      <c r="A9" s="145" t="s">
        <v>123</v>
      </c>
      <c r="B9" s="213">
        <v>583</v>
      </c>
      <c r="C9" s="213">
        <v>460</v>
      </c>
      <c r="D9" s="213">
        <v>583</v>
      </c>
      <c r="E9" s="157"/>
    </row>
    <row r="10" spans="1:5" x14ac:dyDescent="0.2">
      <c r="A10" s="145" t="s">
        <v>124</v>
      </c>
      <c r="B10" s="334">
        <v>180</v>
      </c>
      <c r="C10" s="334">
        <v>200</v>
      </c>
      <c r="D10" s="334">
        <v>178</v>
      </c>
      <c r="E10" s="158"/>
    </row>
    <row r="11" spans="1:5" x14ac:dyDescent="0.2">
      <c r="A11" s="335"/>
      <c r="B11" s="335"/>
      <c r="C11" s="335"/>
      <c r="D11" s="335"/>
      <c r="E11" s="158"/>
    </row>
    <row r="12" spans="1:5" x14ac:dyDescent="0.2">
      <c r="A12" s="84" t="s">
        <v>125</v>
      </c>
      <c r="B12" s="69">
        <v>8694</v>
      </c>
      <c r="C12" s="69">
        <v>5848</v>
      </c>
      <c r="D12" s="69">
        <v>6483</v>
      </c>
      <c r="E12" s="157"/>
    </row>
    <row r="14" spans="1:5" x14ac:dyDescent="0.2">
      <c r="A14" s="84" t="s">
        <v>154</v>
      </c>
    </row>
    <row r="16" spans="1:5" x14ac:dyDescent="0.2">
      <c r="A16" s="83" t="s">
        <v>248</v>
      </c>
      <c r="B16" s="83"/>
    </row>
    <row r="18" spans="1:5" x14ac:dyDescent="0.2">
      <c r="A18" s="84" t="s">
        <v>246</v>
      </c>
    </row>
    <row r="19" spans="1:5" x14ac:dyDescent="0.2">
      <c r="A19" s="84" t="s">
        <v>247</v>
      </c>
    </row>
    <row r="20" spans="1:5" x14ac:dyDescent="0.2">
      <c r="A20" s="84" t="s">
        <v>301</v>
      </c>
    </row>
    <row r="23" spans="1:5" x14ac:dyDescent="0.2">
      <c r="A23" s="83" t="s">
        <v>126</v>
      </c>
      <c r="B23" s="83"/>
      <c r="C23" s="83"/>
      <c r="D23" s="83"/>
    </row>
    <row r="25" spans="1:5" x14ac:dyDescent="0.2">
      <c r="A25" s="150">
        <v>1000</v>
      </c>
      <c r="B25" s="80" t="str">
        <f>B5</f>
        <v>6/2013</v>
      </c>
      <c r="C25" s="80" t="str">
        <f>C5</f>
        <v>6/2012</v>
      </c>
      <c r="D25" s="80" t="str">
        <f>D5</f>
        <v>12/2012</v>
      </c>
      <c r="E25" s="155"/>
    </row>
    <row r="26" spans="1:5" x14ac:dyDescent="0.2">
      <c r="A26" s="151"/>
      <c r="B26" s="151"/>
      <c r="C26" s="151"/>
      <c r="D26" s="151"/>
      <c r="E26" s="70"/>
    </row>
    <row r="27" spans="1:5" x14ac:dyDescent="0.2">
      <c r="A27" s="84" t="s">
        <v>127</v>
      </c>
      <c r="B27" s="69">
        <v>5129</v>
      </c>
      <c r="C27" s="69">
        <v>6332.2867949895972</v>
      </c>
      <c r="D27" s="69">
        <v>5555.7019712195124</v>
      </c>
      <c r="E27" s="157"/>
    </row>
    <row r="28" spans="1:5" x14ac:dyDescent="0.2">
      <c r="A28" s="84" t="s">
        <v>128</v>
      </c>
      <c r="B28" s="69">
        <v>6700</v>
      </c>
      <c r="C28" s="69">
        <v>10469.709666017694</v>
      </c>
      <c r="D28" s="69">
        <v>8376.6353210569105</v>
      </c>
      <c r="E28" s="157"/>
    </row>
    <row r="29" spans="1:5" x14ac:dyDescent="0.2">
      <c r="A29" s="336" t="s">
        <v>129</v>
      </c>
      <c r="B29" s="337">
        <v>2183</v>
      </c>
      <c r="C29" s="337">
        <v>2443</v>
      </c>
      <c r="D29" s="337">
        <v>2274</v>
      </c>
      <c r="E29" s="157"/>
    </row>
    <row r="30" spans="1:5" x14ac:dyDescent="0.2">
      <c r="A30" s="84" t="s">
        <v>92</v>
      </c>
      <c r="B30" s="69">
        <v>14012</v>
      </c>
      <c r="C30" s="69">
        <f>SUM(C27:C29)</f>
        <v>19244.996461007293</v>
      </c>
      <c r="D30" s="69">
        <v>16206.337292276423</v>
      </c>
      <c r="E30" s="157"/>
    </row>
    <row r="31" spans="1:5" x14ac:dyDescent="0.2">
      <c r="C31" s="69"/>
      <c r="D31" s="69"/>
    </row>
    <row r="32" spans="1:5" x14ac:dyDescent="0.2">
      <c r="C32" s="69"/>
      <c r="D32" s="69"/>
    </row>
    <row r="33" spans="1:4" x14ac:dyDescent="0.2">
      <c r="A33" s="83" t="s">
        <v>130</v>
      </c>
      <c r="B33" s="83"/>
      <c r="C33" s="83"/>
      <c r="D33" s="83"/>
    </row>
    <row r="34" spans="1:4" x14ac:dyDescent="0.2">
      <c r="A34" s="83"/>
      <c r="B34" s="83"/>
      <c r="C34" s="83"/>
      <c r="D34" s="83"/>
    </row>
    <row r="35" spans="1:4" x14ac:dyDescent="0.2">
      <c r="A35" s="83"/>
      <c r="B35" s="83"/>
      <c r="C35" s="83"/>
      <c r="D35" s="83"/>
    </row>
    <row r="36" spans="1:4" x14ac:dyDescent="0.2">
      <c r="A36" s="219" t="s">
        <v>236</v>
      </c>
      <c r="B36" s="219"/>
      <c r="C36" s="153"/>
      <c r="D36" s="153"/>
    </row>
    <row r="37" spans="1:4" x14ac:dyDescent="0.2">
      <c r="A37" s="85"/>
      <c r="B37" s="85"/>
      <c r="C37" s="338"/>
      <c r="D37" s="153"/>
    </row>
    <row r="38" spans="1:4" x14ac:dyDescent="0.2">
      <c r="A38" s="224">
        <v>1000</v>
      </c>
      <c r="B38" s="80" t="str">
        <f>B25</f>
        <v>6/2013</v>
      </c>
      <c r="C38" s="80" t="str">
        <f>C25</f>
        <v>6/2012</v>
      </c>
      <c r="D38" s="80" t="s">
        <v>254</v>
      </c>
    </row>
    <row r="39" spans="1:4" x14ac:dyDescent="0.2">
      <c r="A39" s="220"/>
      <c r="B39" s="220"/>
      <c r="C39" s="221"/>
      <c r="D39" s="221"/>
    </row>
    <row r="40" spans="1:4" ht="25.5" x14ac:dyDescent="0.2">
      <c r="A40" s="339" t="s">
        <v>258</v>
      </c>
      <c r="B40" s="339"/>
      <c r="C40" s="153"/>
      <c r="D40" s="153"/>
    </row>
    <row r="41" spans="1:4" x14ac:dyDescent="0.2">
      <c r="A41" s="85" t="s">
        <v>256</v>
      </c>
      <c r="B41" s="340">
        <v>11200</v>
      </c>
      <c r="C41" s="69">
        <v>12444</v>
      </c>
      <c r="D41" s="69">
        <v>12800</v>
      </c>
    </row>
    <row r="42" spans="1:4" x14ac:dyDescent="0.2">
      <c r="A42" s="165" t="s">
        <v>257</v>
      </c>
      <c r="B42" s="341">
        <v>13067</v>
      </c>
      <c r="C42" s="337">
        <v>22596</v>
      </c>
      <c r="D42" s="337">
        <v>16667</v>
      </c>
    </row>
    <row r="43" spans="1:4" x14ac:dyDescent="0.2">
      <c r="A43" s="342" t="s">
        <v>215</v>
      </c>
      <c r="B43" s="69">
        <v>24267</v>
      </c>
      <c r="C43" s="69">
        <v>35040</v>
      </c>
      <c r="D43" s="69">
        <f>SUM(D41:D42)</f>
        <v>29467</v>
      </c>
    </row>
    <row r="44" spans="1:4" x14ac:dyDescent="0.2">
      <c r="A44" s="342" t="s">
        <v>216</v>
      </c>
      <c r="B44" s="343">
        <v>382</v>
      </c>
      <c r="C44" s="69">
        <v>-545</v>
      </c>
      <c r="D44" s="69">
        <v>1150</v>
      </c>
    </row>
    <row r="45" spans="1:4" x14ac:dyDescent="0.2">
      <c r="A45" s="342"/>
      <c r="B45" s="342"/>
      <c r="C45" s="69"/>
      <c r="D45" s="69"/>
    </row>
    <row r="46" spans="1:4" x14ac:dyDescent="0.2">
      <c r="A46" s="344" t="s">
        <v>262</v>
      </c>
      <c r="B46" s="85"/>
      <c r="C46" s="153"/>
      <c r="D46" s="153"/>
    </row>
    <row r="47" spans="1:4" x14ac:dyDescent="0.2">
      <c r="A47" s="344" t="s">
        <v>263</v>
      </c>
      <c r="B47" s="85"/>
      <c r="C47" s="153"/>
      <c r="D47" s="153"/>
    </row>
    <row r="48" spans="1:4" x14ac:dyDescent="0.2">
      <c r="A48" s="344" t="s">
        <v>300</v>
      </c>
      <c r="B48" s="85"/>
      <c r="C48" s="153"/>
      <c r="D48" s="153"/>
    </row>
    <row r="49" spans="1:5" x14ac:dyDescent="0.2">
      <c r="A49" s="83"/>
      <c r="B49" s="83"/>
      <c r="C49" s="83"/>
      <c r="D49" s="83"/>
    </row>
    <row r="50" spans="1:5" x14ac:dyDescent="0.2">
      <c r="A50" s="83"/>
      <c r="B50" s="83"/>
      <c r="C50" s="83"/>
      <c r="D50" s="83"/>
    </row>
    <row r="51" spans="1:5" x14ac:dyDescent="0.2">
      <c r="A51" s="83" t="s">
        <v>259</v>
      </c>
      <c r="B51" s="83"/>
      <c r="C51" s="83"/>
      <c r="D51" s="83"/>
    </row>
    <row r="52" spans="1:5" x14ac:dyDescent="0.2">
      <c r="C52" s="338"/>
    </row>
    <row r="53" spans="1:5" x14ac:dyDescent="0.2">
      <c r="A53" s="150">
        <v>1000</v>
      </c>
      <c r="B53" s="80" t="str">
        <f>B25</f>
        <v>6/2013</v>
      </c>
      <c r="C53" s="80" t="str">
        <f>+C25</f>
        <v>6/2012</v>
      </c>
      <c r="D53" s="80" t="str">
        <f>+D25</f>
        <v>12/2012</v>
      </c>
      <c r="E53" s="155"/>
    </row>
    <row r="54" spans="1:5" x14ac:dyDescent="0.2">
      <c r="A54" s="151"/>
      <c r="B54" s="151"/>
      <c r="C54" s="151"/>
      <c r="D54" s="151"/>
      <c r="E54" s="70"/>
    </row>
    <row r="55" spans="1:5" x14ac:dyDescent="0.2">
      <c r="A55" s="84" t="s">
        <v>260</v>
      </c>
      <c r="E55" s="184"/>
    </row>
    <row r="56" spans="1:5" x14ac:dyDescent="0.2">
      <c r="E56" s="184"/>
    </row>
    <row r="57" spans="1:5" x14ac:dyDescent="0.2">
      <c r="A57" s="84" t="s">
        <v>127</v>
      </c>
      <c r="B57" s="69">
        <v>17824</v>
      </c>
      <c r="C57" s="69"/>
      <c r="D57" s="69">
        <v>14229</v>
      </c>
      <c r="E57" s="157"/>
    </row>
    <row r="58" spans="1:5" x14ac:dyDescent="0.2">
      <c r="A58" s="84" t="s">
        <v>128</v>
      </c>
      <c r="B58" s="69">
        <v>20339</v>
      </c>
      <c r="C58" s="69"/>
      <c r="D58" s="69">
        <v>28940</v>
      </c>
      <c r="E58" s="157"/>
    </row>
    <row r="59" spans="1:5" x14ac:dyDescent="0.2">
      <c r="A59" s="336" t="s">
        <v>131</v>
      </c>
      <c r="B59" s="337">
        <v>1818</v>
      </c>
      <c r="C59" s="337"/>
      <c r="D59" s="337">
        <v>2727</v>
      </c>
      <c r="E59" s="157"/>
    </row>
    <row r="60" spans="1:5" x14ac:dyDescent="0.2">
      <c r="A60" s="84" t="s">
        <v>92</v>
      </c>
      <c r="B60" s="69">
        <v>39981</v>
      </c>
      <c r="C60" s="69">
        <f>SUM(C57:C59)</f>
        <v>0</v>
      </c>
      <c r="D60" s="69">
        <v>45896</v>
      </c>
      <c r="E60" s="157"/>
    </row>
    <row r="61" spans="1:5" x14ac:dyDescent="0.2">
      <c r="A61" s="84" t="s">
        <v>153</v>
      </c>
      <c r="B61" s="84">
        <v>-630</v>
      </c>
      <c r="D61" s="69">
        <v>-1129</v>
      </c>
      <c r="E61" s="157"/>
    </row>
    <row r="62" spans="1:5" x14ac:dyDescent="0.2">
      <c r="E62" s="157"/>
    </row>
    <row r="63" spans="1:5" x14ac:dyDescent="0.2">
      <c r="A63" s="84" t="s">
        <v>237</v>
      </c>
      <c r="E63" s="157"/>
    </row>
    <row r="64" spans="1:5" x14ac:dyDescent="0.2">
      <c r="A64" s="84" t="s">
        <v>127</v>
      </c>
      <c r="C64" s="69">
        <v>4000</v>
      </c>
      <c r="D64" s="69">
        <v>0</v>
      </c>
      <c r="E64" s="157"/>
    </row>
    <row r="65" spans="1:5" x14ac:dyDescent="0.2">
      <c r="A65" s="84" t="s">
        <v>128</v>
      </c>
      <c r="C65" s="69">
        <v>18364</v>
      </c>
      <c r="D65" s="69">
        <v>0</v>
      </c>
      <c r="E65" s="157"/>
    </row>
    <row r="66" spans="1:5" x14ac:dyDescent="0.2">
      <c r="A66" s="336" t="s">
        <v>131</v>
      </c>
      <c r="B66" s="336"/>
      <c r="C66" s="337">
        <v>3636</v>
      </c>
      <c r="D66" s="337">
        <v>0</v>
      </c>
      <c r="E66" s="157"/>
    </row>
    <row r="67" spans="1:5" x14ac:dyDescent="0.2">
      <c r="A67" s="84" t="s">
        <v>92</v>
      </c>
      <c r="B67" s="69">
        <f>SUM(B64:B66)</f>
        <v>0</v>
      </c>
      <c r="C67" s="69">
        <v>26000</v>
      </c>
      <c r="D67" s="69">
        <f>SUM(D64:D66)</f>
        <v>0</v>
      </c>
      <c r="E67" s="157"/>
    </row>
    <row r="68" spans="1:5" x14ac:dyDescent="0.2">
      <c r="A68" s="84" t="s">
        <v>153</v>
      </c>
      <c r="C68" s="84">
        <v>-314</v>
      </c>
      <c r="D68" s="84">
        <v>0</v>
      </c>
      <c r="E68" s="157"/>
    </row>
    <row r="69" spans="1:5" x14ac:dyDescent="0.2">
      <c r="E69" s="157"/>
    </row>
    <row r="70" spans="1:5" ht="81.75" customHeight="1" x14ac:dyDescent="0.2">
      <c r="A70" s="353" t="s">
        <v>261</v>
      </c>
      <c r="B70" s="353"/>
      <c r="C70" s="353"/>
      <c r="D70" s="353"/>
      <c r="E70" s="353"/>
    </row>
    <row r="71" spans="1:5" ht="56.25" customHeight="1" x14ac:dyDescent="0.2">
      <c r="A71" s="352" t="s">
        <v>238</v>
      </c>
      <c r="B71" s="352"/>
      <c r="C71" s="352"/>
      <c r="D71" s="352"/>
      <c r="E71" s="324"/>
    </row>
    <row r="72" spans="1:5" ht="14.25" customHeight="1" x14ac:dyDescent="0.2">
      <c r="A72" s="353"/>
      <c r="B72" s="353"/>
      <c r="C72" s="353"/>
      <c r="D72" s="353"/>
      <c r="E72" s="353"/>
    </row>
    <row r="73" spans="1:5" x14ac:dyDescent="0.2">
      <c r="A73" s="147" t="s">
        <v>220</v>
      </c>
      <c r="B73" s="147"/>
      <c r="C73" s="147"/>
      <c r="D73" s="147"/>
    </row>
    <row r="75" spans="1:5" x14ac:dyDescent="0.2">
      <c r="A75" s="150" t="s">
        <v>221</v>
      </c>
      <c r="B75" s="80" t="str">
        <f>B53</f>
        <v>6/2013</v>
      </c>
      <c r="C75" s="80" t="str">
        <f>C5</f>
        <v>6/2012</v>
      </c>
      <c r="D75" s="80" t="str">
        <f>D5</f>
        <v>12/2012</v>
      </c>
    </row>
    <row r="77" spans="1:5" x14ac:dyDescent="0.2">
      <c r="A77" s="342" t="s">
        <v>222</v>
      </c>
      <c r="B77" s="342"/>
      <c r="C77" s="342"/>
      <c r="D77" s="342"/>
    </row>
    <row r="78" spans="1:5" x14ac:dyDescent="0.2">
      <c r="A78" s="342"/>
      <c r="B78" s="342"/>
      <c r="C78" s="342"/>
      <c r="D78" s="342"/>
    </row>
    <row r="79" spans="1:5" x14ac:dyDescent="0.2">
      <c r="A79" s="342" t="s">
        <v>127</v>
      </c>
      <c r="B79" s="345">
        <v>4524</v>
      </c>
      <c r="C79" s="346">
        <v>3816</v>
      </c>
      <c r="D79" s="346">
        <f>1272+2544+1320</f>
        <v>5136</v>
      </c>
    </row>
    <row r="80" spans="1:5" x14ac:dyDescent="0.2">
      <c r="A80" s="347" t="s">
        <v>214</v>
      </c>
      <c r="B80" s="348">
        <v>0</v>
      </c>
      <c r="C80" s="349">
        <v>1272</v>
      </c>
      <c r="D80" s="349">
        <v>660</v>
      </c>
    </row>
    <row r="81" spans="1:5" x14ac:dyDescent="0.2">
      <c r="A81" s="342" t="s">
        <v>215</v>
      </c>
      <c r="B81" s="343">
        <v>4524</v>
      </c>
      <c r="C81" s="346">
        <f>SUM(C79:C80)</f>
        <v>5088</v>
      </c>
      <c r="D81" s="346">
        <f>SUM(D79:D80)</f>
        <v>5796</v>
      </c>
    </row>
    <row r="82" spans="1:5" x14ac:dyDescent="0.2">
      <c r="A82" s="342" t="s">
        <v>216</v>
      </c>
      <c r="B82" s="345">
        <v>-47</v>
      </c>
      <c r="C82" s="346">
        <v>112</v>
      </c>
      <c r="D82" s="346">
        <v>136</v>
      </c>
    </row>
    <row r="83" spans="1:5" x14ac:dyDescent="0.2">
      <c r="A83" s="342"/>
      <c r="B83" s="342"/>
      <c r="C83" s="342"/>
      <c r="D83" s="342"/>
    </row>
    <row r="85" spans="1:5" ht="66" customHeight="1" x14ac:dyDescent="0.2">
      <c r="A85" s="352" t="s">
        <v>223</v>
      </c>
      <c r="B85" s="352"/>
      <c r="C85" s="352"/>
      <c r="D85" s="352"/>
    </row>
    <row r="86" spans="1:5" ht="12.75" customHeight="1" x14ac:dyDescent="0.2">
      <c r="A86" s="352"/>
      <c r="B86" s="352"/>
      <c r="C86" s="352"/>
      <c r="D86" s="352"/>
    </row>
    <row r="87" spans="1:5" ht="12.75" customHeight="1" x14ac:dyDescent="0.2">
      <c r="A87" s="83" t="s">
        <v>161</v>
      </c>
      <c r="B87" s="83"/>
      <c r="C87" s="83"/>
      <c r="D87" s="83"/>
    </row>
    <row r="88" spans="1:5" ht="12.75" customHeight="1" x14ac:dyDescent="0.2"/>
    <row r="89" spans="1:5" ht="12.75" customHeight="1" x14ac:dyDescent="0.2">
      <c r="A89" s="150">
        <v>1000</v>
      </c>
      <c r="B89" s="80" t="str">
        <f>B75</f>
        <v>6/2013</v>
      </c>
      <c r="C89" s="350" t="str">
        <f>C75</f>
        <v>6/2012</v>
      </c>
      <c r="D89" s="350" t="str">
        <f>D75</f>
        <v>12/2012</v>
      </c>
      <c r="E89" s="155"/>
    </row>
    <row r="90" spans="1:5" ht="12.75" customHeight="1" x14ac:dyDescent="0.2">
      <c r="E90" s="184"/>
    </row>
    <row r="91" spans="1:5" ht="12.75" customHeight="1" x14ac:dyDescent="0.2">
      <c r="A91" s="84" t="s">
        <v>218</v>
      </c>
      <c r="E91" s="184"/>
    </row>
    <row r="92" spans="1:5" ht="12.75" customHeight="1" x14ac:dyDescent="0.2">
      <c r="A92" s="84" t="s">
        <v>162</v>
      </c>
      <c r="B92" s="84">
        <v>0</v>
      </c>
      <c r="C92" s="84">
        <v>0</v>
      </c>
      <c r="D92" s="84">
        <v>775</v>
      </c>
      <c r="E92" s="157"/>
    </row>
    <row r="93" spans="1:5" x14ac:dyDescent="0.2">
      <c r="A93" s="84" t="s">
        <v>153</v>
      </c>
      <c r="B93" s="84">
        <v>0</v>
      </c>
      <c r="C93" s="84">
        <v>0</v>
      </c>
      <c r="D93" s="84">
        <v>4</v>
      </c>
      <c r="E93" s="184"/>
    </row>
    <row r="94" spans="1:5" x14ac:dyDescent="0.2">
      <c r="E94" s="184"/>
    </row>
    <row r="95" spans="1:5" x14ac:dyDescent="0.2">
      <c r="A95" s="84" t="s">
        <v>219</v>
      </c>
    </row>
    <row r="96" spans="1:5" x14ac:dyDescent="0.2">
      <c r="A96" s="84" t="s">
        <v>163</v>
      </c>
    </row>
    <row r="98" spans="1:6" x14ac:dyDescent="0.2">
      <c r="A98" s="85"/>
      <c r="B98" s="85"/>
      <c r="C98" s="153"/>
      <c r="D98" s="153"/>
      <c r="E98" s="153"/>
      <c r="F98" s="153"/>
    </row>
    <row r="99" spans="1:6" x14ac:dyDescent="0.2">
      <c r="A99" s="219"/>
      <c r="B99" s="219"/>
      <c r="C99" s="270"/>
      <c r="D99" s="270"/>
      <c r="E99" s="153"/>
      <c r="F99" s="153"/>
    </row>
    <row r="100" spans="1:6" x14ac:dyDescent="0.2">
      <c r="A100" s="203"/>
      <c r="B100" s="203"/>
      <c r="C100" s="270"/>
      <c r="D100" s="270"/>
      <c r="E100" s="153"/>
      <c r="F100" s="153"/>
    </row>
    <row r="101" spans="1:6" x14ac:dyDescent="0.2">
      <c r="A101" s="220"/>
      <c r="B101" s="155"/>
      <c r="C101" s="222"/>
      <c r="D101" s="223"/>
      <c r="E101" s="221"/>
      <c r="F101" s="153"/>
    </row>
    <row r="102" spans="1:6" x14ac:dyDescent="0.2">
      <c r="A102" s="220"/>
      <c r="B102" s="220"/>
      <c r="C102" s="221"/>
      <c r="D102" s="221"/>
      <c r="E102" s="221"/>
      <c r="F102" s="153"/>
    </row>
    <row r="103" spans="1:6" x14ac:dyDescent="0.2">
      <c r="A103" s="331"/>
      <c r="B103" s="331"/>
      <c r="C103" s="270"/>
      <c r="D103" s="270"/>
      <c r="E103" s="270"/>
      <c r="F103" s="153"/>
    </row>
    <row r="104" spans="1:6" x14ac:dyDescent="0.2">
      <c r="A104" s="203"/>
      <c r="B104" s="203"/>
      <c r="C104" s="157"/>
      <c r="D104" s="157"/>
      <c r="E104" s="203"/>
      <c r="F104" s="153"/>
    </row>
    <row r="105" spans="1:6" x14ac:dyDescent="0.2">
      <c r="A105" s="203"/>
      <c r="B105" s="203"/>
      <c r="C105" s="157"/>
      <c r="D105" s="157"/>
      <c r="E105" s="201"/>
      <c r="F105" s="153"/>
    </row>
    <row r="106" spans="1:6" x14ac:dyDescent="0.2">
      <c r="A106" s="332"/>
      <c r="B106" s="157"/>
      <c r="C106" s="157"/>
      <c r="D106" s="157"/>
      <c r="E106" s="130"/>
      <c r="F106" s="153"/>
    </row>
    <row r="107" spans="1:6" x14ac:dyDescent="0.2">
      <c r="A107" s="332"/>
      <c r="B107" s="332"/>
      <c r="C107" s="157"/>
      <c r="D107" s="157"/>
      <c r="E107" s="130"/>
      <c r="F107" s="153"/>
    </row>
    <row r="108" spans="1:6" x14ac:dyDescent="0.2">
      <c r="A108" s="342"/>
      <c r="B108" s="342"/>
      <c r="C108" s="69"/>
      <c r="D108" s="69"/>
      <c r="E108" s="130"/>
      <c r="F108" s="153"/>
    </row>
    <row r="109" spans="1:6" x14ac:dyDescent="0.2">
      <c r="A109" s="85"/>
      <c r="B109" s="85"/>
      <c r="C109" s="153"/>
      <c r="D109" s="153"/>
      <c r="E109" s="153"/>
      <c r="F109" s="153"/>
    </row>
    <row r="110" spans="1:6" x14ac:dyDescent="0.2">
      <c r="A110" s="85"/>
      <c r="B110" s="85"/>
      <c r="C110" s="153"/>
      <c r="D110" s="153"/>
      <c r="E110" s="153"/>
      <c r="F110" s="153"/>
    </row>
    <row r="111" spans="1:6" x14ac:dyDescent="0.2">
      <c r="A111" s="85"/>
      <c r="B111" s="85"/>
      <c r="C111" s="153"/>
      <c r="D111" s="153"/>
      <c r="E111" s="153"/>
      <c r="F111" s="153"/>
    </row>
  </sheetData>
  <mergeCells count="5">
    <mergeCell ref="A85:D85"/>
    <mergeCell ref="A86:D86"/>
    <mergeCell ref="A70:E70"/>
    <mergeCell ref="A71:D71"/>
    <mergeCell ref="A72:E72"/>
  </mergeCells>
  <phoneticPr fontId="8" type="noConversion"/>
  <pageMargins left="0.75" right="0.75" top="0.64" bottom="0.35" header="0.4921259845" footer="0.41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>
    <pageSetUpPr fitToPage="1"/>
  </sheetPr>
  <dimension ref="A1:K31"/>
  <sheetViews>
    <sheetView zoomScaleNormal="100" workbookViewId="0"/>
  </sheetViews>
  <sheetFormatPr defaultRowHeight="12.75" x14ac:dyDescent="0.2"/>
  <cols>
    <col min="1" max="1" width="65.42578125" style="90" bestFit="1" customWidth="1"/>
    <col min="2" max="2" width="9.85546875" style="90" customWidth="1"/>
    <col min="3" max="4" width="12.28515625" style="90" customWidth="1"/>
    <col min="5" max="5" width="9.85546875" style="88" customWidth="1"/>
    <col min="6" max="6" width="10.28515625" style="88" customWidth="1"/>
    <col min="7" max="7" width="12.7109375" style="89" bestFit="1" customWidth="1"/>
    <col min="8" max="8" width="9.7109375" style="90" customWidth="1"/>
    <col min="9" max="9" width="9.28515625" style="90" customWidth="1"/>
    <col min="10" max="10" width="26" style="90" customWidth="1"/>
    <col min="11" max="16384" width="9.140625" style="90"/>
  </cols>
  <sheetData>
    <row r="1" spans="1:9" x14ac:dyDescent="0.2">
      <c r="A1" s="104" t="s">
        <v>97</v>
      </c>
      <c r="B1" s="104"/>
      <c r="C1" s="104"/>
      <c r="D1" s="104"/>
      <c r="E1" s="202"/>
    </row>
    <row r="2" spans="1:9" x14ac:dyDescent="0.2">
      <c r="A2" s="104"/>
      <c r="B2" s="104"/>
      <c r="C2" s="104"/>
      <c r="D2" s="104"/>
      <c r="E2" s="202"/>
    </row>
    <row r="3" spans="1:9" ht="15.75" x14ac:dyDescent="0.25">
      <c r="A3" s="108" t="s">
        <v>265</v>
      </c>
      <c r="B3" s="108"/>
      <c r="C3" s="239"/>
      <c r="D3" s="108"/>
      <c r="E3" s="91"/>
      <c r="F3" s="91"/>
      <c r="G3" s="92"/>
      <c r="H3" s="88"/>
    </row>
    <row r="4" spans="1:9" x14ac:dyDescent="0.2">
      <c r="A4" s="176"/>
      <c r="B4" s="178"/>
      <c r="C4" s="178"/>
      <c r="D4" s="178"/>
      <c r="E4" s="179"/>
      <c r="F4" s="179"/>
      <c r="G4" s="90"/>
    </row>
    <row r="5" spans="1:9" x14ac:dyDescent="0.2">
      <c r="A5" s="240" t="s">
        <v>93</v>
      </c>
      <c r="B5" s="93" t="s">
        <v>294</v>
      </c>
      <c r="C5" s="93" t="s">
        <v>245</v>
      </c>
      <c r="D5" s="93" t="s">
        <v>293</v>
      </c>
      <c r="E5" s="93" t="s">
        <v>292</v>
      </c>
      <c r="F5" s="93" t="s">
        <v>253</v>
      </c>
      <c r="G5" s="90"/>
    </row>
    <row r="6" spans="1:9" x14ac:dyDescent="0.2">
      <c r="E6" s="90"/>
      <c r="F6" s="90"/>
      <c r="G6" s="90"/>
    </row>
    <row r="7" spans="1:9" ht="12.75" customHeight="1" x14ac:dyDescent="0.2">
      <c r="A7" s="176" t="s">
        <v>13</v>
      </c>
      <c r="B7" s="95">
        <v>5484</v>
      </c>
      <c r="C7" s="95">
        <v>9341</v>
      </c>
      <c r="D7" s="95">
        <v>9931</v>
      </c>
      <c r="E7" s="95">
        <v>12105</v>
      </c>
      <c r="F7" s="95">
        <v>34452</v>
      </c>
      <c r="G7" s="97"/>
      <c r="H7" s="94"/>
      <c r="I7" s="88"/>
    </row>
    <row r="8" spans="1:9" ht="12.75" customHeight="1" x14ac:dyDescent="0.2">
      <c r="A8" s="176"/>
      <c r="B8" s="95"/>
      <c r="C8" s="95"/>
      <c r="D8" s="95"/>
      <c r="E8" s="95"/>
      <c r="F8" s="95"/>
      <c r="G8" s="97"/>
      <c r="H8" s="94"/>
      <c r="I8" s="88"/>
    </row>
    <row r="9" spans="1:9" ht="25.5" x14ac:dyDescent="0.2">
      <c r="A9" s="241" t="s">
        <v>182</v>
      </c>
      <c r="B9" s="95"/>
      <c r="C9" s="95"/>
      <c r="D9" s="95"/>
      <c r="E9" s="95"/>
      <c r="F9" s="95"/>
      <c r="G9" s="97"/>
      <c r="H9" s="94"/>
      <c r="I9" s="88"/>
    </row>
    <row r="10" spans="1:9" ht="12.75" customHeight="1" x14ac:dyDescent="0.2">
      <c r="A10" s="176"/>
      <c r="B10" s="95"/>
      <c r="C10" s="95"/>
      <c r="D10" s="95"/>
      <c r="E10" s="95"/>
      <c r="F10" s="95"/>
      <c r="G10" s="97"/>
      <c r="H10" s="94"/>
      <c r="I10" s="88"/>
    </row>
    <row r="11" spans="1:9" x14ac:dyDescent="0.2">
      <c r="A11" s="242" t="s">
        <v>273</v>
      </c>
      <c r="B11" s="243"/>
      <c r="C11" s="243"/>
      <c r="D11" s="243"/>
      <c r="E11" s="243"/>
      <c r="F11" s="243">
        <v>-189</v>
      </c>
      <c r="G11" s="97"/>
      <c r="H11" s="94"/>
      <c r="I11" s="88"/>
    </row>
    <row r="12" spans="1:9" x14ac:dyDescent="0.2">
      <c r="A12" s="90" t="s">
        <v>92</v>
      </c>
      <c r="B12" s="95">
        <f>SUM(B11)</f>
        <v>0</v>
      </c>
      <c r="C12" s="95">
        <f>SUM(C11)</f>
        <v>0</v>
      </c>
      <c r="D12" s="95">
        <f>SUM(D11)</f>
        <v>0</v>
      </c>
      <c r="E12" s="95">
        <f>SUM(E11)</f>
        <v>0</v>
      </c>
      <c r="F12" s="95">
        <f>SUM(F11)</f>
        <v>-189</v>
      </c>
      <c r="G12" s="97"/>
      <c r="H12" s="94"/>
      <c r="I12" s="88"/>
    </row>
    <row r="13" spans="1:9" x14ac:dyDescent="0.2">
      <c r="B13" s="95"/>
      <c r="C13" s="95"/>
      <c r="D13" s="95"/>
      <c r="E13" s="95"/>
      <c r="F13" s="95"/>
      <c r="G13" s="97"/>
      <c r="H13" s="94"/>
      <c r="I13" s="88"/>
    </row>
    <row r="14" spans="1:9" s="88" customFormat="1" ht="12.75" customHeight="1" x14ac:dyDescent="0.2">
      <c r="A14" s="173" t="s">
        <v>155</v>
      </c>
      <c r="B14" s="173">
        <v>-1213</v>
      </c>
      <c r="C14" s="173">
        <v>348</v>
      </c>
      <c r="D14" s="173">
        <v>-256</v>
      </c>
      <c r="E14" s="173">
        <v>657</v>
      </c>
      <c r="F14" s="173">
        <v>1098</v>
      </c>
      <c r="G14" s="98"/>
      <c r="H14" s="99"/>
    </row>
    <row r="15" spans="1:9" s="88" customFormat="1" ht="12.75" customHeight="1" x14ac:dyDescent="0.2">
      <c r="A15" s="173" t="s">
        <v>230</v>
      </c>
      <c r="B15" s="173"/>
      <c r="C15" s="173"/>
      <c r="D15" s="173"/>
      <c r="E15" s="173"/>
      <c r="F15" s="173"/>
      <c r="G15" s="98"/>
      <c r="H15" s="99"/>
    </row>
    <row r="16" spans="1:9" s="88" customFormat="1" ht="12.75" customHeight="1" x14ac:dyDescent="0.2">
      <c r="A16" s="173" t="s">
        <v>231</v>
      </c>
      <c r="B16" s="173"/>
      <c r="C16" s="173"/>
      <c r="D16" s="173"/>
      <c r="E16" s="173"/>
      <c r="F16" s="173"/>
      <c r="G16" s="98"/>
      <c r="H16" s="99"/>
    </row>
    <row r="17" spans="1:11" s="88" customFormat="1" ht="12.75" customHeight="1" x14ac:dyDescent="0.2">
      <c r="A17" s="175" t="s">
        <v>178</v>
      </c>
      <c r="B17" s="174">
        <v>-1</v>
      </c>
      <c r="C17" s="174">
        <v>0</v>
      </c>
      <c r="D17" s="174">
        <v>-2</v>
      </c>
      <c r="E17" s="174">
        <v>3</v>
      </c>
      <c r="F17" s="174">
        <v>2</v>
      </c>
      <c r="G17" s="98"/>
      <c r="H17" s="99"/>
    </row>
    <row r="18" spans="1:11" s="88" customFormat="1" ht="12.75" hidden="1" customHeight="1" x14ac:dyDescent="0.2">
      <c r="A18" s="175" t="s">
        <v>179</v>
      </c>
      <c r="B18" s="175"/>
      <c r="C18" s="175"/>
      <c r="D18" s="175"/>
      <c r="E18" s="175"/>
      <c r="F18" s="175"/>
      <c r="G18" s="98"/>
      <c r="H18" s="99"/>
    </row>
    <row r="19" spans="1:11" s="88" customFormat="1" ht="12.75" customHeight="1" x14ac:dyDescent="0.2">
      <c r="A19" s="173" t="s">
        <v>232</v>
      </c>
      <c r="B19" s="96">
        <f>SUM(B17:B18)</f>
        <v>-1</v>
      </c>
      <c r="C19" s="96">
        <f>SUM(C17:C18)</f>
        <v>0</v>
      </c>
      <c r="D19" s="96">
        <f>SUM(D17:D18)</f>
        <v>-2</v>
      </c>
      <c r="E19" s="96">
        <f>SUM(E17:E18)</f>
        <v>3</v>
      </c>
      <c r="F19" s="96">
        <f>SUM(F17:F18)</f>
        <v>2</v>
      </c>
      <c r="G19" s="98"/>
      <c r="H19" s="99"/>
    </row>
    <row r="20" spans="1:11" s="88" customFormat="1" ht="12.75" customHeight="1" x14ac:dyDescent="0.2">
      <c r="A20" s="177" t="s">
        <v>96</v>
      </c>
      <c r="B20" s="96">
        <v>-1081</v>
      </c>
      <c r="C20" s="96">
        <v>-601</v>
      </c>
      <c r="D20" s="96">
        <v>-831</v>
      </c>
      <c r="E20" s="96">
        <v>80</v>
      </c>
      <c r="F20" s="96">
        <v>627</v>
      </c>
      <c r="G20" s="98"/>
      <c r="H20" s="99"/>
    </row>
    <row r="21" spans="1:11" s="88" customFormat="1" ht="12.75" customHeight="1" x14ac:dyDescent="0.2">
      <c r="A21" s="30" t="s">
        <v>233</v>
      </c>
      <c r="B21" s="167">
        <v>-20</v>
      </c>
      <c r="C21" s="167">
        <v>-15</v>
      </c>
      <c r="D21" s="167">
        <v>-16</v>
      </c>
      <c r="E21" s="167">
        <v>3</v>
      </c>
      <c r="F21" s="167">
        <v>10</v>
      </c>
      <c r="G21" s="102"/>
      <c r="H21" s="103"/>
    </row>
    <row r="22" spans="1:11" s="88" customFormat="1" ht="25.5" customHeight="1" x14ac:dyDescent="0.2">
      <c r="A22" s="244" t="s">
        <v>183</v>
      </c>
      <c r="B22" s="160">
        <f>B14+B19+B21+B20</f>
        <v>-2315</v>
      </c>
      <c r="C22" s="160">
        <f>C14+C19+C21+C20</f>
        <v>-268</v>
      </c>
      <c r="D22" s="160">
        <f>D14+D19+D21+D20</f>
        <v>-1105</v>
      </c>
      <c r="E22" s="160">
        <f>E14+E19+E21+E20</f>
        <v>743</v>
      </c>
      <c r="F22" s="160">
        <f>F14+F19+F21+F20</f>
        <v>1737</v>
      </c>
      <c r="G22" s="245"/>
      <c r="H22" s="245"/>
    </row>
    <row r="23" spans="1:11" s="88" customFormat="1" ht="12.75" customHeight="1" x14ac:dyDescent="0.2">
      <c r="A23" s="241" t="s">
        <v>180</v>
      </c>
      <c r="B23" s="159">
        <f>B7+B22+B12</f>
        <v>3169</v>
      </c>
      <c r="C23" s="159">
        <f>C7+C22+C12</f>
        <v>9073</v>
      </c>
      <c r="D23" s="159">
        <f>D7+D22+D12</f>
        <v>8826</v>
      </c>
      <c r="E23" s="159">
        <f>E7+E22+E12</f>
        <v>12848</v>
      </c>
      <c r="F23" s="159">
        <f>F7+F22+F12</f>
        <v>36000</v>
      </c>
      <c r="G23" s="246"/>
      <c r="H23" s="99"/>
    </row>
    <row r="24" spans="1:11" s="88" customFormat="1" ht="12.75" customHeight="1" x14ac:dyDescent="0.2">
      <c r="A24" s="241"/>
      <c r="B24" s="168"/>
      <c r="C24" s="168"/>
      <c r="D24" s="168"/>
      <c r="E24" s="168"/>
      <c r="F24" s="168"/>
      <c r="G24" s="246"/>
      <c r="H24" s="99"/>
    </row>
    <row r="25" spans="1:11" ht="12.75" customHeight="1" x14ac:dyDescent="0.2">
      <c r="A25" s="247" t="s">
        <v>181</v>
      </c>
      <c r="B25" s="169"/>
      <c r="C25" s="169"/>
      <c r="D25" s="169"/>
      <c r="E25" s="169"/>
      <c r="F25" s="169"/>
      <c r="G25" s="88"/>
      <c r="H25" s="248"/>
      <c r="I25" s="88"/>
    </row>
    <row r="26" spans="1:11" ht="12.75" customHeight="1" x14ac:dyDescent="0.2">
      <c r="A26" s="249" t="s">
        <v>15</v>
      </c>
      <c r="B26" s="95">
        <v>3189</v>
      </c>
      <c r="C26" s="95">
        <v>9089</v>
      </c>
      <c r="D26" s="95">
        <v>8846</v>
      </c>
      <c r="E26" s="95">
        <f>+E23-E27</f>
        <v>12851</v>
      </c>
      <c r="F26" s="95">
        <f>+F23-F27</f>
        <v>35997</v>
      </c>
      <c r="G26" s="88"/>
      <c r="H26" s="248"/>
      <c r="I26" s="88"/>
    </row>
    <row r="27" spans="1:11" ht="12.75" customHeight="1" x14ac:dyDescent="0.2">
      <c r="A27" s="30" t="s">
        <v>224</v>
      </c>
      <c r="B27" s="95">
        <v>-19</v>
      </c>
      <c r="C27" s="95">
        <v>-16</v>
      </c>
      <c r="D27" s="95">
        <v>-20</v>
      </c>
      <c r="E27" s="95">
        <v>-3</v>
      </c>
      <c r="F27" s="95">
        <v>3</v>
      </c>
      <c r="G27" s="180"/>
      <c r="H27" s="250"/>
      <c r="I27" s="88"/>
      <c r="J27" s="88"/>
      <c r="K27" s="88"/>
    </row>
    <row r="28" spans="1:11" x14ac:dyDescent="0.2">
      <c r="F28" s="96"/>
      <c r="G28" s="161"/>
      <c r="H28" s="250"/>
      <c r="I28" s="250"/>
    </row>
    <row r="30" spans="1:11" x14ac:dyDescent="0.2">
      <c r="A30" s="249"/>
      <c r="B30" s="95"/>
      <c r="C30" s="95"/>
      <c r="D30" s="95"/>
      <c r="E30" s="95"/>
      <c r="F30" s="95"/>
    </row>
    <row r="31" spans="1:11" x14ac:dyDescent="0.2">
      <c r="A31" s="30"/>
      <c r="B31" s="95"/>
      <c r="C31" s="95"/>
      <c r="D31" s="95"/>
      <c r="E31" s="95"/>
      <c r="F31" s="95"/>
    </row>
  </sheetData>
  <phoneticPr fontId="29" type="noConversion"/>
  <pageMargins left="0.72" right="0.42" top="0.98425196850393704" bottom="0" header="0.79" footer="0.4921259845"/>
  <pageSetup paperSize="9" scale="6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G90"/>
  <sheetViews>
    <sheetView zoomScaleNormal="100" workbookViewId="0"/>
  </sheetViews>
  <sheetFormatPr defaultRowHeight="12.75" x14ac:dyDescent="0.2"/>
  <cols>
    <col min="1" max="1" width="40.85546875" style="30" customWidth="1"/>
    <col min="2" max="3" width="10.140625" style="30" bestFit="1" customWidth="1"/>
    <col min="4" max="4" width="11" style="30" customWidth="1"/>
    <col min="5" max="16384" width="9.140625" style="30"/>
  </cols>
  <sheetData>
    <row r="1" spans="1:5" x14ac:dyDescent="0.2">
      <c r="A1" s="104" t="s">
        <v>97</v>
      </c>
    </row>
    <row r="3" spans="1:5" ht="15.75" x14ac:dyDescent="0.25">
      <c r="A3" s="127" t="s">
        <v>158</v>
      </c>
      <c r="B3" s="252"/>
      <c r="C3" s="253"/>
      <c r="D3" s="251"/>
    </row>
    <row r="4" spans="1:5" x14ac:dyDescent="0.2">
      <c r="A4" s="254"/>
      <c r="D4" s="200"/>
    </row>
    <row r="5" spans="1:5" x14ac:dyDescent="0.2">
      <c r="A5" s="255" t="s">
        <v>93</v>
      </c>
      <c r="B5" s="33" t="s">
        <v>296</v>
      </c>
      <c r="C5" s="33" t="s">
        <v>295</v>
      </c>
      <c r="D5" s="33" t="s">
        <v>254</v>
      </c>
    </row>
    <row r="6" spans="1:5" x14ac:dyDescent="0.2">
      <c r="A6" s="254"/>
    </row>
    <row r="7" spans="1:5" x14ac:dyDescent="0.2">
      <c r="A7" s="38" t="s">
        <v>19</v>
      </c>
      <c r="B7" s="27"/>
      <c r="C7" s="27"/>
      <c r="D7" s="27"/>
    </row>
    <row r="8" spans="1:5" x14ac:dyDescent="0.2">
      <c r="B8" s="27"/>
      <c r="C8" s="27"/>
      <c r="D8" s="27"/>
    </row>
    <row r="9" spans="1:5" x14ac:dyDescent="0.2">
      <c r="A9" s="38" t="s">
        <v>20</v>
      </c>
      <c r="B9" s="27"/>
      <c r="C9" s="27"/>
      <c r="D9" s="27"/>
    </row>
    <row r="10" spans="1:5" x14ac:dyDescent="0.2">
      <c r="A10" s="38"/>
      <c r="B10" s="27"/>
      <c r="C10" s="27"/>
      <c r="D10" s="27"/>
    </row>
    <row r="11" spans="1:5" x14ac:dyDescent="0.2">
      <c r="A11" s="48" t="s">
        <v>21</v>
      </c>
      <c r="B11" s="27"/>
      <c r="C11" s="27"/>
      <c r="D11" s="27"/>
    </row>
    <row r="12" spans="1:5" x14ac:dyDescent="0.2">
      <c r="A12" s="256" t="s">
        <v>22</v>
      </c>
      <c r="B12" s="27">
        <v>119917</v>
      </c>
      <c r="C12" s="27">
        <v>119735</v>
      </c>
      <c r="D12" s="27">
        <v>120189</v>
      </c>
      <c r="E12" s="27"/>
    </row>
    <row r="13" spans="1:5" x14ac:dyDescent="0.2">
      <c r="A13" s="257" t="s">
        <v>198</v>
      </c>
      <c r="B13" s="27">
        <v>6396</v>
      </c>
      <c r="C13" s="27">
        <v>9027</v>
      </c>
      <c r="D13" s="27">
        <v>7880</v>
      </c>
      <c r="E13" s="27"/>
    </row>
    <row r="14" spans="1:5" x14ac:dyDescent="0.2">
      <c r="A14" s="257" t="s">
        <v>199</v>
      </c>
      <c r="B14" s="27">
        <v>1079</v>
      </c>
      <c r="C14" s="27">
        <v>2534</v>
      </c>
      <c r="D14" s="27">
        <v>1810</v>
      </c>
      <c r="E14" s="27"/>
    </row>
    <row r="15" spans="1:5" x14ac:dyDescent="0.2">
      <c r="A15" s="257" t="s">
        <v>200</v>
      </c>
      <c r="B15" s="27">
        <v>46</v>
      </c>
      <c r="C15" s="27">
        <v>67</v>
      </c>
      <c r="D15" s="27">
        <v>57</v>
      </c>
      <c r="E15" s="27"/>
    </row>
    <row r="16" spans="1:5" x14ac:dyDescent="0.2">
      <c r="A16" s="258" t="s">
        <v>23</v>
      </c>
      <c r="B16" s="28">
        <v>8580</v>
      </c>
      <c r="C16" s="28">
        <v>8968</v>
      </c>
      <c r="D16" s="28">
        <v>8494</v>
      </c>
      <c r="E16" s="27"/>
    </row>
    <row r="17" spans="1:6" x14ac:dyDescent="0.2">
      <c r="A17" s="254"/>
      <c r="B17" s="29">
        <f>SUM(B12:B16)</f>
        <v>136018</v>
      </c>
      <c r="C17" s="29">
        <f>SUM(C12:C16)</f>
        <v>140331</v>
      </c>
      <c r="D17" s="29">
        <f>SUM(D12:D16)</f>
        <v>138430</v>
      </c>
      <c r="E17" s="27"/>
      <c r="F17" s="27"/>
    </row>
    <row r="18" spans="1:6" x14ac:dyDescent="0.2">
      <c r="A18" s="30" t="s">
        <v>24</v>
      </c>
      <c r="B18" s="27"/>
      <c r="C18" s="27"/>
      <c r="D18" s="27"/>
      <c r="E18" s="27"/>
    </row>
    <row r="19" spans="1:6" x14ac:dyDescent="0.2">
      <c r="A19" s="257" t="s">
        <v>25</v>
      </c>
      <c r="B19" s="27">
        <v>3746</v>
      </c>
      <c r="C19" s="27">
        <v>4129</v>
      </c>
      <c r="D19" s="27">
        <v>3844</v>
      </c>
      <c r="E19" s="27"/>
    </row>
    <row r="20" spans="1:6" x14ac:dyDescent="0.2">
      <c r="A20" s="257" t="s">
        <v>26</v>
      </c>
      <c r="B20" s="27">
        <v>49957</v>
      </c>
      <c r="C20" s="27">
        <v>47604</v>
      </c>
      <c r="D20" s="27">
        <v>52393</v>
      </c>
      <c r="E20" s="27"/>
    </row>
    <row r="21" spans="1:6" x14ac:dyDescent="0.2">
      <c r="A21" s="257" t="s">
        <v>27</v>
      </c>
      <c r="B21" s="27">
        <v>116732</v>
      </c>
      <c r="C21" s="27">
        <v>122185</v>
      </c>
      <c r="D21" s="27">
        <v>121179</v>
      </c>
      <c r="E21" s="27"/>
    </row>
    <row r="22" spans="1:6" x14ac:dyDescent="0.2">
      <c r="A22" s="259" t="s">
        <v>28</v>
      </c>
      <c r="B22" s="27">
        <v>85</v>
      </c>
      <c r="C22" s="27">
        <v>85</v>
      </c>
      <c r="D22" s="27">
        <v>86</v>
      </c>
      <c r="E22" s="27"/>
    </row>
    <row r="23" spans="1:6" x14ac:dyDescent="0.2">
      <c r="A23" s="260" t="s">
        <v>29</v>
      </c>
      <c r="B23" s="28">
        <v>4352</v>
      </c>
      <c r="C23" s="28">
        <v>5423</v>
      </c>
      <c r="D23" s="28">
        <v>2657</v>
      </c>
      <c r="E23" s="27"/>
    </row>
    <row r="24" spans="1:6" x14ac:dyDescent="0.2">
      <c r="A24" s="49"/>
      <c r="B24" s="29">
        <f>SUM(B19:B23)</f>
        <v>174872</v>
      </c>
      <c r="C24" s="29">
        <f>SUM(C19:C23)</f>
        <v>179426</v>
      </c>
      <c r="D24" s="29">
        <f>SUM(D19:D23)</f>
        <v>180159</v>
      </c>
      <c r="E24" s="27"/>
    </row>
    <row r="25" spans="1:6" x14ac:dyDescent="0.2">
      <c r="A25" s="48" t="s">
        <v>30</v>
      </c>
      <c r="B25" s="27"/>
      <c r="C25" s="27"/>
      <c r="D25" s="27"/>
      <c r="E25" s="27"/>
    </row>
    <row r="26" spans="1:6" x14ac:dyDescent="0.2">
      <c r="A26" s="256" t="s">
        <v>31</v>
      </c>
      <c r="B26" s="27">
        <v>4254</v>
      </c>
      <c r="C26" s="27">
        <v>7293</v>
      </c>
      <c r="D26" s="27">
        <v>7284</v>
      </c>
      <c r="E26" s="27"/>
    </row>
    <row r="27" spans="1:6" x14ac:dyDescent="0.2">
      <c r="A27" s="256" t="s">
        <v>32</v>
      </c>
      <c r="B27" s="27">
        <v>3623</v>
      </c>
      <c r="C27" s="27">
        <v>3848</v>
      </c>
      <c r="D27" s="27">
        <v>3608</v>
      </c>
      <c r="E27" s="27"/>
    </row>
    <row r="28" spans="1:6" x14ac:dyDescent="0.2">
      <c r="A28" s="257" t="s">
        <v>33</v>
      </c>
      <c r="B28" s="27">
        <v>3447</v>
      </c>
      <c r="C28" s="27">
        <v>3713</v>
      </c>
      <c r="D28" s="27">
        <v>3845</v>
      </c>
      <c r="E28" s="27"/>
    </row>
    <row r="29" spans="1:6" x14ac:dyDescent="0.2">
      <c r="A29" s="258" t="s">
        <v>34</v>
      </c>
      <c r="B29" s="28">
        <v>5823</v>
      </c>
      <c r="C29" s="28">
        <v>2946</v>
      </c>
      <c r="D29" s="28">
        <v>2755</v>
      </c>
      <c r="E29" s="27"/>
    </row>
    <row r="30" spans="1:6" x14ac:dyDescent="0.2">
      <c r="A30" s="254"/>
      <c r="B30" s="27">
        <f>SUM(B26:B29)</f>
        <v>17147</v>
      </c>
      <c r="C30" s="27">
        <f>SUM(C26:C29)</f>
        <v>17800</v>
      </c>
      <c r="D30" s="27">
        <f>SUM(D26:D29)</f>
        <v>17492</v>
      </c>
      <c r="E30" s="27"/>
      <c r="F30" s="27"/>
    </row>
    <row r="31" spans="1:6" x14ac:dyDescent="0.2">
      <c r="A31" s="254"/>
      <c r="B31" s="27"/>
      <c r="C31" s="27"/>
      <c r="D31" s="27"/>
      <c r="E31" s="27"/>
    </row>
    <row r="32" spans="1:6" x14ac:dyDescent="0.2">
      <c r="A32" s="261" t="s">
        <v>35</v>
      </c>
      <c r="B32" s="29">
        <f>B30+B24+B17</f>
        <v>328037</v>
      </c>
      <c r="C32" s="29">
        <f>C30+C24+C17</f>
        <v>337557</v>
      </c>
      <c r="D32" s="29">
        <f>D30+D24+D17</f>
        <v>336081</v>
      </c>
      <c r="E32" s="27"/>
      <c r="F32" s="27"/>
    </row>
    <row r="33" spans="1:7" x14ac:dyDescent="0.2">
      <c r="A33" s="261"/>
      <c r="B33" s="27"/>
      <c r="C33" s="27"/>
      <c r="D33" s="27"/>
      <c r="E33" s="27"/>
    </row>
    <row r="34" spans="1:7" x14ac:dyDescent="0.2">
      <c r="A34" s="261" t="s">
        <v>36</v>
      </c>
      <c r="B34" s="27"/>
      <c r="C34" s="27"/>
      <c r="D34" s="27"/>
      <c r="E34" s="27"/>
    </row>
    <row r="35" spans="1:7" x14ac:dyDescent="0.2">
      <c r="B35" s="27"/>
      <c r="C35" s="27"/>
      <c r="D35" s="27"/>
      <c r="E35" s="27"/>
    </row>
    <row r="36" spans="1:7" x14ac:dyDescent="0.2">
      <c r="A36" s="30" t="s">
        <v>37</v>
      </c>
      <c r="B36" s="27">
        <v>26044</v>
      </c>
      <c r="C36" s="27">
        <v>26941</v>
      </c>
      <c r="D36" s="27">
        <v>24884</v>
      </c>
      <c r="E36" s="27"/>
    </row>
    <row r="37" spans="1:7" x14ac:dyDescent="0.2">
      <c r="A37" s="48" t="s">
        <v>38</v>
      </c>
      <c r="B37" s="27">
        <v>100963</v>
      </c>
      <c r="C37" s="27">
        <v>107862</v>
      </c>
      <c r="D37" s="27">
        <v>103925</v>
      </c>
      <c r="E37" s="27"/>
      <c r="G37" s="27"/>
    </row>
    <row r="38" spans="1:7" x14ac:dyDescent="0.2">
      <c r="A38" s="48" t="s">
        <v>168</v>
      </c>
      <c r="B38" s="27">
        <v>382</v>
      </c>
      <c r="C38" s="27">
        <v>113</v>
      </c>
      <c r="D38" s="27">
        <v>1290</v>
      </c>
      <c r="E38" s="27"/>
    </row>
    <row r="39" spans="1:7" x14ac:dyDescent="0.2">
      <c r="A39" s="48" t="s">
        <v>39</v>
      </c>
      <c r="B39" s="27">
        <v>1838</v>
      </c>
      <c r="C39" s="27">
        <v>2688</v>
      </c>
      <c r="D39" s="27">
        <v>491</v>
      </c>
      <c r="E39" s="27"/>
    </row>
    <row r="40" spans="1:7" x14ac:dyDescent="0.2">
      <c r="A40" s="48" t="s">
        <v>232</v>
      </c>
      <c r="B40" s="27"/>
      <c r="C40" s="27">
        <v>6997</v>
      </c>
      <c r="D40" s="27">
        <v>2499</v>
      </c>
      <c r="E40" s="27"/>
    </row>
    <row r="41" spans="1:7" x14ac:dyDescent="0.2">
      <c r="A41" s="43" t="s">
        <v>40</v>
      </c>
      <c r="B41" s="28">
        <v>15078</v>
      </c>
      <c r="C41" s="28">
        <v>9739</v>
      </c>
      <c r="D41" s="28">
        <v>12083</v>
      </c>
      <c r="E41" s="27"/>
    </row>
    <row r="42" spans="1:7" x14ac:dyDescent="0.2">
      <c r="A42" s="48"/>
      <c r="B42" s="29"/>
      <c r="C42" s="29"/>
      <c r="D42" s="29"/>
      <c r="E42" s="27"/>
    </row>
    <row r="43" spans="1:7" x14ac:dyDescent="0.2">
      <c r="A43" s="50" t="s">
        <v>41</v>
      </c>
      <c r="B43" s="29">
        <f>SUM(B36:B42)</f>
        <v>144305</v>
      </c>
      <c r="C43" s="29">
        <f>SUM(C36:C42)</f>
        <v>154340</v>
      </c>
      <c r="D43" s="29">
        <f>SUM(D36:D42)</f>
        <v>145172</v>
      </c>
      <c r="E43" s="27"/>
      <c r="F43" s="27"/>
    </row>
    <row r="44" spans="1:7" x14ac:dyDescent="0.2">
      <c r="A44" s="49"/>
      <c r="B44" s="29"/>
      <c r="C44" s="29"/>
      <c r="D44" s="29"/>
      <c r="E44" s="27"/>
    </row>
    <row r="45" spans="1:7" ht="13.5" thickBot="1" x14ac:dyDescent="0.25">
      <c r="A45" s="262" t="s">
        <v>42</v>
      </c>
      <c r="B45" s="34">
        <f>B32+B43</f>
        <v>472342</v>
      </c>
      <c r="C45" s="34">
        <f>C32+C43</f>
        <v>491897</v>
      </c>
      <c r="D45" s="34">
        <f>D32+D43</f>
        <v>481253</v>
      </c>
      <c r="E45" s="27"/>
    </row>
    <row r="46" spans="1:7" x14ac:dyDescent="0.2">
      <c r="A46" s="50"/>
      <c r="B46" s="27"/>
      <c r="C46" s="27"/>
      <c r="D46" s="29"/>
      <c r="E46" s="27"/>
    </row>
    <row r="47" spans="1:7" x14ac:dyDescent="0.2">
      <c r="D47" s="29"/>
      <c r="E47" s="27"/>
    </row>
    <row r="48" spans="1:7" x14ac:dyDescent="0.2">
      <c r="A48" s="50"/>
      <c r="E48" s="27"/>
    </row>
    <row r="49" spans="1:5" x14ac:dyDescent="0.2">
      <c r="A49" s="50"/>
      <c r="E49" s="27"/>
    </row>
    <row r="50" spans="1:5" x14ac:dyDescent="0.2">
      <c r="A50" s="255" t="s">
        <v>93</v>
      </c>
      <c r="B50" s="33" t="str">
        <f>+B5</f>
        <v>6/2013</v>
      </c>
      <c r="C50" s="33" t="str">
        <f>+C5</f>
        <v>6/2012</v>
      </c>
      <c r="D50" s="33" t="str">
        <f>+D5</f>
        <v>12/2012</v>
      </c>
      <c r="E50" s="27"/>
    </row>
    <row r="51" spans="1:5" x14ac:dyDescent="0.2">
      <c r="A51" s="254"/>
      <c r="E51" s="27"/>
    </row>
    <row r="52" spans="1:5" x14ac:dyDescent="0.2">
      <c r="A52" s="261" t="s">
        <v>43</v>
      </c>
      <c r="E52" s="27"/>
    </row>
    <row r="53" spans="1:5" x14ac:dyDescent="0.2">
      <c r="E53" s="27"/>
    </row>
    <row r="54" spans="1:5" x14ac:dyDescent="0.2">
      <c r="A54" s="38" t="s">
        <v>44</v>
      </c>
      <c r="E54" s="27"/>
    </row>
    <row r="55" spans="1:5" x14ac:dyDescent="0.2">
      <c r="E55" s="27"/>
    </row>
    <row r="56" spans="1:5" x14ac:dyDescent="0.2">
      <c r="A56" s="30" t="s">
        <v>45</v>
      </c>
      <c r="E56" s="27"/>
    </row>
    <row r="57" spans="1:5" x14ac:dyDescent="0.2">
      <c r="A57" s="257" t="s">
        <v>46</v>
      </c>
      <c r="B57" s="27">
        <v>19399</v>
      </c>
      <c r="C57" s="27">
        <v>19399</v>
      </c>
      <c r="D57" s="27">
        <v>19399</v>
      </c>
      <c r="E57" s="27"/>
    </row>
    <row r="58" spans="1:5" x14ac:dyDescent="0.2">
      <c r="A58" s="257" t="s">
        <v>47</v>
      </c>
      <c r="B58" s="27"/>
      <c r="C58" s="27"/>
      <c r="D58" s="27"/>
      <c r="E58" s="27"/>
    </row>
    <row r="59" spans="1:5" x14ac:dyDescent="0.2">
      <c r="A59" s="257" t="s">
        <v>48</v>
      </c>
      <c r="B59" s="27">
        <v>-1832</v>
      </c>
      <c r="C59" s="27">
        <v>-1729</v>
      </c>
      <c r="D59" s="27">
        <v>-743</v>
      </c>
      <c r="E59" s="27"/>
    </row>
    <row r="60" spans="1:5" x14ac:dyDescent="0.2">
      <c r="A60" s="257" t="s">
        <v>226</v>
      </c>
      <c r="B60" s="27">
        <v>6103</v>
      </c>
      <c r="C60" s="27">
        <v>29381</v>
      </c>
      <c r="D60" s="27">
        <v>29381</v>
      </c>
      <c r="E60" s="27"/>
    </row>
    <row r="61" spans="1:5" x14ac:dyDescent="0.2">
      <c r="A61" s="259" t="s">
        <v>49</v>
      </c>
      <c r="B61" s="27">
        <v>184216</v>
      </c>
      <c r="C61" s="27">
        <v>150200</v>
      </c>
      <c r="D61" s="27">
        <v>150233</v>
      </c>
      <c r="E61" s="27"/>
    </row>
    <row r="62" spans="1:5" x14ac:dyDescent="0.2">
      <c r="A62" s="263" t="s">
        <v>13</v>
      </c>
      <c r="B62" s="28">
        <v>9935</v>
      </c>
      <c r="C62" s="28">
        <v>12111</v>
      </c>
      <c r="D62" s="28">
        <v>34459</v>
      </c>
      <c r="E62" s="27"/>
    </row>
    <row r="63" spans="1:5" x14ac:dyDescent="0.2">
      <c r="A63" s="264"/>
      <c r="B63" s="29">
        <f>SUM(B57:B62)</f>
        <v>217821</v>
      </c>
      <c r="C63" s="29">
        <f>SUM(C57:C62)</f>
        <v>209362</v>
      </c>
      <c r="D63" s="29">
        <f>SUM(D57:D62)</f>
        <v>232729</v>
      </c>
      <c r="E63" s="27"/>
    </row>
    <row r="64" spans="1:5" x14ac:dyDescent="0.2">
      <c r="A64" s="43" t="s">
        <v>225</v>
      </c>
      <c r="B64" s="28">
        <v>254</v>
      </c>
      <c r="C64" s="28">
        <v>268</v>
      </c>
      <c r="D64" s="28">
        <v>274</v>
      </c>
      <c r="E64" s="27"/>
    </row>
    <row r="65" spans="1:7" x14ac:dyDescent="0.2">
      <c r="A65" s="50"/>
      <c r="B65" s="27"/>
      <c r="D65" s="29"/>
      <c r="E65" s="27"/>
    </row>
    <row r="66" spans="1:7" x14ac:dyDescent="0.2">
      <c r="A66" s="261" t="s">
        <v>50</v>
      </c>
      <c r="B66" s="27">
        <f>+B64+B63</f>
        <v>218075</v>
      </c>
      <c r="C66" s="27">
        <f>+C64+C63</f>
        <v>209630</v>
      </c>
      <c r="D66" s="27">
        <f>+D64+D63</f>
        <v>233003</v>
      </c>
      <c r="E66" s="27"/>
    </row>
    <row r="67" spans="1:7" x14ac:dyDescent="0.2">
      <c r="A67" s="261"/>
      <c r="B67" s="27"/>
      <c r="D67" s="27"/>
      <c r="E67" s="27"/>
    </row>
    <row r="68" spans="1:7" x14ac:dyDescent="0.2">
      <c r="A68" s="261" t="s">
        <v>51</v>
      </c>
      <c r="B68" s="27"/>
      <c r="D68" s="27"/>
      <c r="E68" s="27"/>
    </row>
    <row r="69" spans="1:7" x14ac:dyDescent="0.2">
      <c r="A69" s="265"/>
      <c r="B69" s="27"/>
      <c r="D69" s="27"/>
      <c r="E69" s="27"/>
    </row>
    <row r="70" spans="1:7" x14ac:dyDescent="0.2">
      <c r="A70" s="48" t="s">
        <v>52</v>
      </c>
      <c r="B70" s="27"/>
      <c r="D70" s="27"/>
      <c r="E70" s="27"/>
    </row>
    <row r="71" spans="1:7" x14ac:dyDescent="0.2">
      <c r="A71" s="257" t="s">
        <v>53</v>
      </c>
      <c r="B71" s="27">
        <v>30637</v>
      </c>
      <c r="C71" s="27">
        <v>30301</v>
      </c>
      <c r="D71" s="27">
        <v>31313</v>
      </c>
      <c r="E71" s="27"/>
    </row>
    <row r="72" spans="1:7" x14ac:dyDescent="0.2">
      <c r="A72" s="257" t="s">
        <v>54</v>
      </c>
      <c r="B72" s="27">
        <v>894</v>
      </c>
      <c r="C72" s="27">
        <v>667</v>
      </c>
      <c r="D72" s="27">
        <v>672</v>
      </c>
      <c r="E72" s="27"/>
    </row>
    <row r="73" spans="1:7" x14ac:dyDescent="0.2">
      <c r="A73" s="257" t="s">
        <v>55</v>
      </c>
      <c r="B73" s="27">
        <v>4194</v>
      </c>
      <c r="C73" s="27">
        <v>2589</v>
      </c>
      <c r="D73" s="27">
        <v>4304</v>
      </c>
      <c r="E73" s="27"/>
    </row>
    <row r="74" spans="1:7" x14ac:dyDescent="0.2">
      <c r="A74" s="257" t="s">
        <v>201</v>
      </c>
      <c r="B74" s="27">
        <v>46724</v>
      </c>
      <c r="C74" s="27">
        <v>74208</v>
      </c>
      <c r="D74" s="27">
        <v>57961</v>
      </c>
      <c r="E74" s="27"/>
    </row>
    <row r="75" spans="1:7" x14ac:dyDescent="0.2">
      <c r="A75" s="258" t="s">
        <v>56</v>
      </c>
      <c r="B75" s="27">
        <v>879</v>
      </c>
      <c r="C75" s="28">
        <v>1021</v>
      </c>
      <c r="D75" s="28">
        <v>942</v>
      </c>
      <c r="E75" s="27"/>
    </row>
    <row r="76" spans="1:7" x14ac:dyDescent="0.2">
      <c r="B76" s="31">
        <f>SUM(B71:B75)</f>
        <v>83328</v>
      </c>
      <c r="C76" s="31">
        <f>SUM(C71:C75)</f>
        <v>108786</v>
      </c>
      <c r="D76" s="31">
        <f>SUM(D71:D75)</f>
        <v>95192</v>
      </c>
      <c r="E76" s="27"/>
    </row>
    <row r="77" spans="1:7" x14ac:dyDescent="0.2">
      <c r="A77" s="48" t="s">
        <v>57</v>
      </c>
      <c r="B77" s="27"/>
      <c r="D77" s="27"/>
      <c r="E77" s="27"/>
    </row>
    <row r="78" spans="1:7" x14ac:dyDescent="0.2">
      <c r="A78" s="257" t="s">
        <v>201</v>
      </c>
      <c r="B78" s="27">
        <v>42293</v>
      </c>
      <c r="C78" s="27">
        <v>55260</v>
      </c>
      <c r="D78" s="27">
        <v>38915</v>
      </c>
      <c r="E78" s="27"/>
    </row>
    <row r="79" spans="1:7" x14ac:dyDescent="0.2">
      <c r="A79" s="257" t="s">
        <v>58</v>
      </c>
      <c r="B79" s="27">
        <v>127648</v>
      </c>
      <c r="C79" s="27">
        <v>116630</v>
      </c>
      <c r="D79" s="27">
        <v>112880</v>
      </c>
      <c r="E79" s="27"/>
      <c r="G79" s="27"/>
    </row>
    <row r="80" spans="1:7" x14ac:dyDescent="0.2">
      <c r="A80" s="257" t="s">
        <v>169</v>
      </c>
      <c r="B80" s="27">
        <v>677</v>
      </c>
      <c r="C80" s="27">
        <v>859</v>
      </c>
      <c r="D80" s="27">
        <v>1129</v>
      </c>
      <c r="E80" s="27"/>
    </row>
    <row r="81" spans="1:5" x14ac:dyDescent="0.2">
      <c r="A81" s="256" t="s">
        <v>59</v>
      </c>
      <c r="B81" s="27"/>
      <c r="C81" s="27">
        <v>13</v>
      </c>
      <c r="D81" s="27">
        <v>14</v>
      </c>
      <c r="E81" s="27"/>
    </row>
    <row r="82" spans="1:5" x14ac:dyDescent="0.2">
      <c r="A82" s="263" t="s">
        <v>55</v>
      </c>
      <c r="B82" s="28">
        <v>321</v>
      </c>
      <c r="C82" s="28">
        <v>719</v>
      </c>
      <c r="D82" s="28">
        <v>120</v>
      </c>
      <c r="E82" s="27"/>
    </row>
    <row r="83" spans="1:5" x14ac:dyDescent="0.2">
      <c r="A83" s="49"/>
      <c r="B83" s="29">
        <f>SUM(B78:B82)</f>
        <v>170939</v>
      </c>
      <c r="C83" s="29">
        <f>SUM(C78:C82)</f>
        <v>173481</v>
      </c>
      <c r="D83" s="29">
        <f>SUM(D78:D82)</f>
        <v>153058</v>
      </c>
      <c r="E83" s="27"/>
    </row>
    <row r="84" spans="1:5" x14ac:dyDescent="0.2">
      <c r="A84" s="49"/>
      <c r="B84" s="27"/>
      <c r="D84" s="27"/>
      <c r="E84" s="27"/>
    </row>
    <row r="85" spans="1:5" x14ac:dyDescent="0.2">
      <c r="A85" s="50" t="s">
        <v>60</v>
      </c>
      <c r="B85" s="29">
        <f>+B76+B83</f>
        <v>254267</v>
      </c>
      <c r="C85" s="29">
        <f>+C76+C83</f>
        <v>282267</v>
      </c>
      <c r="D85" s="29">
        <f>+D76+D83</f>
        <v>248250</v>
      </c>
      <c r="E85" s="27"/>
    </row>
    <row r="86" spans="1:5" x14ac:dyDescent="0.2">
      <c r="A86" s="254"/>
      <c r="B86" s="29"/>
      <c r="C86" s="29"/>
      <c r="D86" s="27"/>
      <c r="E86" s="27"/>
    </row>
    <row r="87" spans="1:5" ht="13.5" thickBot="1" x14ac:dyDescent="0.25">
      <c r="A87" s="262" t="s">
        <v>61</v>
      </c>
      <c r="B87" s="34">
        <f>B63+B64+B85</f>
        <v>472342</v>
      </c>
      <c r="C87" s="34">
        <f>C63+C64+C85</f>
        <v>491897</v>
      </c>
      <c r="D87" s="34">
        <f>D63+D64+D85</f>
        <v>481253</v>
      </c>
      <c r="E87" s="27"/>
    </row>
    <row r="88" spans="1:5" x14ac:dyDescent="0.2">
      <c r="A88" s="128"/>
      <c r="B88" s="227"/>
      <c r="C88" s="128"/>
      <c r="D88" s="128"/>
      <c r="E88" s="27"/>
    </row>
    <row r="89" spans="1:5" x14ac:dyDescent="0.2">
      <c r="B89" s="27">
        <f>+B45-B87</f>
        <v>0</v>
      </c>
      <c r="C89" s="27">
        <f>+C45-C87</f>
        <v>0</v>
      </c>
      <c r="D89" s="27">
        <f>+D45-D87</f>
        <v>0</v>
      </c>
      <c r="E89" s="27"/>
    </row>
    <row r="90" spans="1:5" x14ac:dyDescent="0.2">
      <c r="A90" s="128"/>
      <c r="D90" s="128"/>
    </row>
  </sheetData>
  <phoneticPr fontId="3" type="noConversion"/>
  <pageMargins left="0.99" right="0.27" top="0.98425196850393704" bottom="0" header="0.77" footer="0.4921259845"/>
  <pageSetup paperSize="9" scale="94" fitToHeight="7" orientation="portrait" horizontalDpi="1200" verticalDpi="1200" r:id="rId1"/>
  <headerFooter alignWithMargins="0"/>
  <rowBreaks count="1" manualBreakCount="1">
    <brk id="47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4">
    <pageSetUpPr fitToPage="1"/>
  </sheetPr>
  <dimension ref="A1:M41"/>
  <sheetViews>
    <sheetView zoomScale="80" zoomScaleNormal="100" workbookViewId="0"/>
  </sheetViews>
  <sheetFormatPr defaultColWidth="11.42578125" defaultRowHeight="15" x14ac:dyDescent="0.2"/>
  <cols>
    <col min="1" max="1" width="47.85546875" style="192" customWidth="1"/>
    <col min="2" max="4" width="12.28515625" style="192" customWidth="1"/>
    <col min="5" max="7" width="13.140625" style="192" customWidth="1"/>
    <col min="8" max="9" width="12.28515625" style="192" customWidth="1"/>
    <col min="10" max="10" width="13.140625" style="192" customWidth="1"/>
    <col min="11" max="11" width="12.28515625" style="192" customWidth="1"/>
    <col min="12" max="12" width="13" style="192" customWidth="1"/>
    <col min="13" max="13" width="15.7109375" style="192" customWidth="1"/>
    <col min="14" max="16384" width="11.42578125" style="192"/>
  </cols>
  <sheetData>
    <row r="1" spans="1:13" ht="12.75" customHeight="1" x14ac:dyDescent="0.2">
      <c r="A1" s="104" t="s">
        <v>97</v>
      </c>
      <c r="C1" s="105"/>
      <c r="D1" s="105"/>
      <c r="E1" s="106"/>
      <c r="F1" s="106"/>
      <c r="G1" s="106"/>
      <c r="H1" s="106"/>
      <c r="I1" s="106"/>
      <c r="J1" s="106"/>
      <c r="K1" s="106"/>
      <c r="L1" s="106"/>
    </row>
    <row r="2" spans="1:13" ht="12.75" customHeight="1" x14ac:dyDescent="0.2">
      <c r="A2" s="104"/>
      <c r="C2" s="105"/>
      <c r="D2" s="105"/>
      <c r="E2" s="106"/>
      <c r="F2" s="106"/>
      <c r="G2" s="106"/>
      <c r="H2" s="106"/>
      <c r="I2" s="106"/>
      <c r="J2" s="106"/>
      <c r="K2" s="106"/>
      <c r="L2" s="106"/>
    </row>
    <row r="3" spans="1:13" ht="17.25" customHeight="1" x14ac:dyDescent="0.25">
      <c r="A3" s="108" t="s">
        <v>197</v>
      </c>
      <c r="B3" s="105"/>
      <c r="C3" s="105"/>
      <c r="D3" s="105"/>
      <c r="E3" s="106"/>
      <c r="F3" s="106"/>
      <c r="G3" s="106"/>
      <c r="H3" s="106"/>
      <c r="I3" s="107"/>
      <c r="J3" s="106"/>
      <c r="K3" s="106"/>
      <c r="L3" s="106"/>
    </row>
    <row r="4" spans="1:13" ht="12.75" customHeight="1" x14ac:dyDescent="0.25">
      <c r="A4" s="108"/>
      <c r="B4" s="105"/>
      <c r="C4" s="105"/>
      <c r="D4" s="105"/>
      <c r="E4" s="106"/>
      <c r="F4" s="106"/>
      <c r="G4" s="106"/>
      <c r="H4" s="106"/>
      <c r="I4" s="107"/>
      <c r="J4" s="106"/>
      <c r="K4" s="106"/>
      <c r="L4" s="106"/>
    </row>
    <row r="5" spans="1:13" ht="52.5" customHeight="1" x14ac:dyDescent="0.2">
      <c r="A5" s="109" t="s">
        <v>93</v>
      </c>
      <c r="B5" s="110" t="s">
        <v>94</v>
      </c>
      <c r="C5" s="111" t="s">
        <v>95</v>
      </c>
      <c r="D5" s="111" t="s">
        <v>96</v>
      </c>
      <c r="E5" s="110" t="s">
        <v>229</v>
      </c>
      <c r="F5" s="110" t="s">
        <v>289</v>
      </c>
      <c r="G5" s="110" t="s">
        <v>226</v>
      </c>
      <c r="H5" s="111" t="s">
        <v>49</v>
      </c>
      <c r="I5" s="110" t="s">
        <v>45</v>
      </c>
      <c r="J5" s="111" t="s">
        <v>225</v>
      </c>
      <c r="K5" s="111" t="s">
        <v>50</v>
      </c>
      <c r="L5" s="112"/>
    </row>
    <row r="6" spans="1:13" ht="12.75" customHeight="1" x14ac:dyDescent="0.2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13"/>
    </row>
    <row r="7" spans="1:13" ht="12.75" customHeight="1" x14ac:dyDescent="0.2">
      <c r="A7" s="105" t="s">
        <v>267</v>
      </c>
      <c r="B7" s="114">
        <v>19399</v>
      </c>
      <c r="C7" s="114">
        <v>0</v>
      </c>
      <c r="D7" s="114">
        <v>-785</v>
      </c>
      <c r="E7" s="114">
        <v>2</v>
      </c>
      <c r="F7" s="114">
        <v>41</v>
      </c>
      <c r="G7" s="114">
        <v>29381</v>
      </c>
      <c r="H7" s="114">
        <v>184692</v>
      </c>
      <c r="I7" s="114">
        <v>232729</v>
      </c>
      <c r="J7" s="114">
        <v>274</v>
      </c>
      <c r="K7" s="114">
        <v>233003</v>
      </c>
      <c r="L7" s="100"/>
    </row>
    <row r="8" spans="1:13" ht="12.75" customHeight="1" x14ac:dyDescent="0.2">
      <c r="A8" s="266" t="s">
        <v>272</v>
      </c>
      <c r="B8" s="267"/>
      <c r="C8" s="267"/>
      <c r="D8" s="267"/>
      <c r="E8" s="267"/>
      <c r="F8" s="267"/>
      <c r="G8" s="267"/>
      <c r="H8" s="267">
        <v>-189</v>
      </c>
      <c r="I8" s="267">
        <f>H8</f>
        <v>-189</v>
      </c>
      <c r="J8" s="267"/>
      <c r="K8" s="267">
        <f>I8</f>
        <v>-189</v>
      </c>
      <c r="L8" s="100"/>
    </row>
    <row r="9" spans="1:13" ht="12.75" customHeight="1" x14ac:dyDescent="0.2">
      <c r="A9" s="105" t="s">
        <v>267</v>
      </c>
      <c r="B9" s="114">
        <f>SUM(B7:B8)</f>
        <v>19399</v>
      </c>
      <c r="C9" s="114">
        <f t="shared" ref="C9:K9" si="0">SUM(C7:C8)</f>
        <v>0</v>
      </c>
      <c r="D9" s="114">
        <f t="shared" si="0"/>
        <v>-785</v>
      </c>
      <c r="E9" s="114">
        <f t="shared" si="0"/>
        <v>2</v>
      </c>
      <c r="F9" s="114">
        <f t="shared" si="0"/>
        <v>41</v>
      </c>
      <c r="G9" s="114">
        <f t="shared" si="0"/>
        <v>29381</v>
      </c>
      <c r="H9" s="114">
        <f t="shared" si="0"/>
        <v>184503</v>
      </c>
      <c r="I9" s="114">
        <f t="shared" si="0"/>
        <v>232540</v>
      </c>
      <c r="J9" s="114">
        <f t="shared" si="0"/>
        <v>274</v>
      </c>
      <c r="K9" s="114">
        <f t="shared" si="0"/>
        <v>232814</v>
      </c>
      <c r="L9" s="100"/>
    </row>
    <row r="10" spans="1:13" ht="12.75" customHeight="1" x14ac:dyDescent="0.2">
      <c r="A10" s="105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00"/>
    </row>
    <row r="11" spans="1:13" ht="27.75" customHeight="1" x14ac:dyDescent="0.2">
      <c r="A11" s="152" t="s">
        <v>206</v>
      </c>
      <c r="B11" s="100"/>
      <c r="C11" s="100"/>
      <c r="D11" s="100"/>
      <c r="E11" s="100"/>
      <c r="F11" s="100"/>
      <c r="G11" s="100"/>
      <c r="H11" s="100">
        <v>18</v>
      </c>
      <c r="I11" s="100">
        <f>SUM(B11:H11)</f>
        <v>18</v>
      </c>
      <c r="J11" s="100"/>
      <c r="K11" s="100">
        <f>SUM(I11:J11)</f>
        <v>18</v>
      </c>
      <c r="L11" s="100"/>
    </row>
    <row r="12" spans="1:13" ht="15" hidden="1" customHeight="1" x14ac:dyDescent="0.2">
      <c r="A12" s="152" t="s">
        <v>204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</row>
    <row r="13" spans="1:13" ht="12.75" customHeight="1" x14ac:dyDescent="0.2">
      <c r="A13" s="113" t="s">
        <v>239</v>
      </c>
      <c r="B13" s="100"/>
      <c r="C13" s="100"/>
      <c r="D13" s="100"/>
      <c r="E13" s="100"/>
      <c r="F13" s="100"/>
      <c r="G13" s="100">
        <f>-23221-57</f>
        <v>-23278</v>
      </c>
      <c r="H13" s="100">
        <v>299</v>
      </c>
      <c r="I13" s="100">
        <f>SUM(B13:H13)</f>
        <v>-22979</v>
      </c>
      <c r="J13" s="193"/>
      <c r="K13" s="100">
        <f>SUM(I13:J13)</f>
        <v>-22979</v>
      </c>
      <c r="L13" s="116"/>
    </row>
    <row r="14" spans="1:13" ht="12.75" customHeight="1" x14ac:dyDescent="0.2">
      <c r="A14" s="115" t="s">
        <v>184</v>
      </c>
      <c r="B14" s="115"/>
      <c r="C14" s="115"/>
      <c r="D14" s="115">
        <v>-831</v>
      </c>
      <c r="E14" s="115">
        <v>-2</v>
      </c>
      <c r="F14" s="115">
        <v>-256</v>
      </c>
      <c r="G14" s="115"/>
      <c r="H14" s="115">
        <v>9935</v>
      </c>
      <c r="I14" s="100">
        <f>SUM(B14:H14)</f>
        <v>8846</v>
      </c>
      <c r="J14" s="115">
        <v>-20</v>
      </c>
      <c r="K14" s="100">
        <f>SUM(I14:J14)</f>
        <v>8826</v>
      </c>
      <c r="L14" s="194"/>
      <c r="M14" s="194"/>
    </row>
    <row r="15" spans="1:13" ht="12.75" customHeight="1" x14ac:dyDescent="0.2">
      <c r="A15" s="115" t="s">
        <v>291</v>
      </c>
      <c r="B15" s="115"/>
      <c r="C15" s="115"/>
      <c r="D15" s="115"/>
      <c r="E15" s="115"/>
      <c r="F15" s="115"/>
      <c r="G15" s="115"/>
      <c r="H15" s="115">
        <f>-601-3</f>
        <v>-604</v>
      </c>
      <c r="I15" s="100">
        <f>SUM(B15:H15)</f>
        <v>-604</v>
      </c>
      <c r="J15" s="115"/>
      <c r="K15" s="100">
        <f>SUM(I15:J15)</f>
        <v>-604</v>
      </c>
      <c r="L15" s="194"/>
      <c r="M15" s="194"/>
    </row>
    <row r="16" spans="1:13" ht="12.75" customHeight="1" x14ac:dyDescent="0.2">
      <c r="A16" s="117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94"/>
      <c r="M16" s="194"/>
    </row>
    <row r="17" spans="1:13" ht="12.75" customHeight="1" x14ac:dyDescent="0.2">
      <c r="A17" s="105" t="s">
        <v>298</v>
      </c>
      <c r="B17" s="114">
        <f t="shared" ref="B17:K17" si="1">SUM(B9:B16)</f>
        <v>19399</v>
      </c>
      <c r="C17" s="114">
        <f t="shared" si="1"/>
        <v>0</v>
      </c>
      <c r="D17" s="114">
        <f t="shared" si="1"/>
        <v>-1616</v>
      </c>
      <c r="E17" s="114">
        <f t="shared" si="1"/>
        <v>0</v>
      </c>
      <c r="F17" s="114">
        <f t="shared" si="1"/>
        <v>-215</v>
      </c>
      <c r="G17" s="114">
        <f t="shared" si="1"/>
        <v>6103</v>
      </c>
      <c r="H17" s="114">
        <f t="shared" si="1"/>
        <v>194151</v>
      </c>
      <c r="I17" s="114">
        <f t="shared" si="1"/>
        <v>217821</v>
      </c>
      <c r="J17" s="114">
        <f t="shared" si="1"/>
        <v>254</v>
      </c>
      <c r="K17" s="114">
        <f t="shared" si="1"/>
        <v>218075</v>
      </c>
      <c r="L17" s="194"/>
    </row>
    <row r="18" spans="1:13" ht="12.75" customHeight="1" x14ac:dyDescent="0.2"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</row>
    <row r="19" spans="1:13" ht="12.75" customHeight="1" x14ac:dyDescent="0.2"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</row>
    <row r="20" spans="1:13" ht="12.75" customHeight="1" x14ac:dyDescent="0.2">
      <c r="B20" s="115"/>
      <c r="C20" s="115"/>
      <c r="D20" s="115"/>
    </row>
    <row r="21" spans="1:13" ht="12.75" customHeight="1" x14ac:dyDescent="0.2">
      <c r="A21" s="105" t="s">
        <v>228</v>
      </c>
      <c r="B21" s="114">
        <v>19399</v>
      </c>
      <c r="C21" s="114">
        <v>0</v>
      </c>
      <c r="D21" s="114">
        <v>-1412</v>
      </c>
      <c r="E21" s="114">
        <v>0</v>
      </c>
      <c r="F21" s="114">
        <v>-1057</v>
      </c>
      <c r="G21" s="114">
        <v>50658</v>
      </c>
      <c r="H21" s="114">
        <v>150085</v>
      </c>
      <c r="I21" s="114">
        <f>SUM(B21:H21)</f>
        <v>217673</v>
      </c>
      <c r="J21" s="114">
        <v>271</v>
      </c>
      <c r="K21" s="114">
        <f>SUM(I21:J21)</f>
        <v>217944</v>
      </c>
      <c r="L21" s="100"/>
    </row>
    <row r="22" spans="1:13" ht="12.75" customHeight="1" x14ac:dyDescent="0.2">
      <c r="A22" s="105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00"/>
    </row>
    <row r="23" spans="1:13" ht="12.75" customHeight="1" x14ac:dyDescent="0.2">
      <c r="A23" s="266" t="s">
        <v>272</v>
      </c>
      <c r="B23" s="267"/>
      <c r="C23" s="267"/>
      <c r="D23" s="267"/>
      <c r="E23" s="267"/>
      <c r="F23" s="267"/>
      <c r="G23" s="267"/>
      <c r="H23" s="267">
        <v>93</v>
      </c>
      <c r="I23" s="267">
        <v>93</v>
      </c>
      <c r="J23" s="267"/>
      <c r="K23" s="267">
        <f>I23</f>
        <v>93</v>
      </c>
      <c r="L23" s="100"/>
    </row>
    <row r="24" spans="1:13" ht="12.75" customHeight="1" x14ac:dyDescent="0.2">
      <c r="A24" s="106"/>
      <c r="I24" s="100"/>
      <c r="L24" s="100"/>
    </row>
    <row r="25" spans="1:13" ht="27.75" customHeight="1" x14ac:dyDescent="0.2">
      <c r="A25" s="152" t="s">
        <v>206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>
        <f>SUM(I25:J25)</f>
        <v>0</v>
      </c>
      <c r="L25" s="100"/>
    </row>
    <row r="26" spans="1:13" ht="15" hidden="1" customHeight="1" x14ac:dyDescent="0.2">
      <c r="A26" s="152" t="s">
        <v>204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</row>
    <row r="27" spans="1:13" ht="12.75" customHeight="1" x14ac:dyDescent="0.2">
      <c r="A27" s="113" t="s">
        <v>239</v>
      </c>
      <c r="B27" s="100"/>
      <c r="C27" s="100"/>
      <c r="D27" s="100"/>
      <c r="E27" s="100"/>
      <c r="F27" s="100"/>
      <c r="G27" s="100">
        <v>-21277</v>
      </c>
      <c r="H27" s="100">
        <v>22</v>
      </c>
      <c r="I27" s="100">
        <f>SUM(B27:H27)</f>
        <v>-21255</v>
      </c>
      <c r="J27" s="193"/>
      <c r="K27" s="100">
        <f>SUM(I27:J27)</f>
        <v>-21255</v>
      </c>
      <c r="L27" s="116"/>
    </row>
    <row r="28" spans="1:13" ht="12.75" customHeight="1" x14ac:dyDescent="0.2">
      <c r="A28" s="115" t="s">
        <v>184</v>
      </c>
      <c r="B28" s="115"/>
      <c r="C28" s="115"/>
      <c r="D28" s="115">
        <v>80</v>
      </c>
      <c r="E28" s="115">
        <v>3</v>
      </c>
      <c r="F28" s="115">
        <v>657</v>
      </c>
      <c r="G28" s="115"/>
      <c r="H28" s="115">
        <v>12111</v>
      </c>
      <c r="I28" s="100">
        <f>SUM(B28:H28)</f>
        <v>12851</v>
      </c>
      <c r="J28" s="115">
        <v>-3</v>
      </c>
      <c r="K28" s="100">
        <f>SUM(I28:J28)</f>
        <v>12848</v>
      </c>
      <c r="L28" s="194"/>
      <c r="M28" s="194"/>
    </row>
    <row r="29" spans="1:13" ht="12.75" customHeight="1" x14ac:dyDescent="0.2">
      <c r="A29" s="117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94"/>
      <c r="M29" s="194"/>
    </row>
    <row r="30" spans="1:13" ht="12.75" customHeight="1" x14ac:dyDescent="0.2">
      <c r="A30" s="105" t="s">
        <v>299</v>
      </c>
      <c r="B30" s="114">
        <f>SUM(B21:B29)</f>
        <v>19399</v>
      </c>
      <c r="C30" s="114">
        <f t="shared" ref="C30:K30" si="2">SUM(C21:C29)</f>
        <v>0</v>
      </c>
      <c r="D30" s="114">
        <f t="shared" si="2"/>
        <v>-1332</v>
      </c>
      <c r="E30" s="114">
        <f t="shared" si="2"/>
        <v>3</v>
      </c>
      <c r="F30" s="114">
        <f t="shared" si="2"/>
        <v>-400</v>
      </c>
      <c r="G30" s="114">
        <f t="shared" si="2"/>
        <v>29381</v>
      </c>
      <c r="H30" s="114">
        <f t="shared" si="2"/>
        <v>162311</v>
      </c>
      <c r="I30" s="114">
        <f t="shared" si="2"/>
        <v>209362</v>
      </c>
      <c r="J30" s="114">
        <f t="shared" si="2"/>
        <v>268</v>
      </c>
      <c r="K30" s="114">
        <f t="shared" si="2"/>
        <v>209630</v>
      </c>
      <c r="L30" s="194"/>
    </row>
    <row r="31" spans="1:13" x14ac:dyDescent="0.2">
      <c r="B31" s="115"/>
      <c r="C31" s="115"/>
      <c r="D31" s="115"/>
      <c r="H31" s="197"/>
    </row>
    <row r="32" spans="1:13" x14ac:dyDescent="0.2">
      <c r="B32" s="239"/>
      <c r="C32" s="115"/>
      <c r="D32" s="115"/>
      <c r="H32" s="194"/>
    </row>
    <row r="33" spans="2:9" x14ac:dyDescent="0.2">
      <c r="B33" s="115"/>
      <c r="C33" s="115"/>
      <c r="D33" s="115"/>
      <c r="E33" s="194"/>
    </row>
    <row r="34" spans="2:9" x14ac:dyDescent="0.2">
      <c r="B34" s="115"/>
      <c r="C34" s="115"/>
      <c r="D34" s="115"/>
      <c r="E34" s="194"/>
    </row>
    <row r="35" spans="2:9" x14ac:dyDescent="0.2">
      <c r="B35" s="115"/>
      <c r="C35" s="115"/>
      <c r="D35" s="115"/>
    </row>
    <row r="36" spans="2:9" x14ac:dyDescent="0.2">
      <c r="B36" s="115"/>
      <c r="C36" s="115"/>
      <c r="D36" s="115"/>
    </row>
    <row r="37" spans="2:9" x14ac:dyDescent="0.2">
      <c r="B37" s="115"/>
      <c r="C37" s="115"/>
      <c r="D37" s="115"/>
      <c r="I37" s="194"/>
    </row>
    <row r="38" spans="2:9" x14ac:dyDescent="0.2">
      <c r="B38" s="115"/>
      <c r="C38" s="115"/>
      <c r="D38" s="115"/>
      <c r="E38" s="194"/>
      <c r="F38" s="194"/>
      <c r="G38" s="194"/>
    </row>
    <row r="39" spans="2:9" x14ac:dyDescent="0.2">
      <c r="B39" s="115"/>
      <c r="C39" s="115"/>
      <c r="D39" s="115"/>
    </row>
    <row r="40" spans="2:9" x14ac:dyDescent="0.2">
      <c r="B40" s="115"/>
      <c r="C40" s="115"/>
      <c r="D40" s="115"/>
    </row>
    <row r="41" spans="2:9" x14ac:dyDescent="0.2">
      <c r="E41" s="194"/>
      <c r="F41" s="194"/>
      <c r="G41" s="194"/>
    </row>
  </sheetData>
  <phoneticPr fontId="16" type="noConversion"/>
  <pageMargins left="0.75" right="0.28000000000000003" top="1" bottom="1" header="0.4921259845" footer="0.4921259845"/>
  <pageSetup paperSize="9" scale="79" orientation="landscape" horizontalDpi="12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>
    <pageSetUpPr fitToPage="1"/>
  </sheetPr>
  <dimension ref="A1:I22"/>
  <sheetViews>
    <sheetView workbookViewId="0"/>
  </sheetViews>
  <sheetFormatPr defaultRowHeight="12.75" x14ac:dyDescent="0.2"/>
  <cols>
    <col min="1" max="1" width="71" style="153" bestFit="1" customWidth="1"/>
    <col min="2" max="6" width="11.5703125" style="153" customWidth="1"/>
    <col min="7" max="7" width="10.7109375" style="153" customWidth="1"/>
    <col min="8" max="16384" width="9.140625" style="153"/>
  </cols>
  <sheetData>
    <row r="1" spans="1:9" x14ac:dyDescent="0.2">
      <c r="A1" s="104" t="s">
        <v>97</v>
      </c>
      <c r="B1" s="104"/>
      <c r="C1" s="104"/>
      <c r="D1" s="104"/>
      <c r="E1" s="104"/>
      <c r="F1" s="104"/>
    </row>
    <row r="3" spans="1:9" ht="15.75" x14ac:dyDescent="0.25">
      <c r="A3" s="154" t="s">
        <v>170</v>
      </c>
      <c r="B3" s="154"/>
      <c r="C3" s="154"/>
      <c r="D3" s="154"/>
      <c r="E3" s="154"/>
      <c r="F3" s="154"/>
    </row>
    <row r="4" spans="1:9" x14ac:dyDescent="0.2">
      <c r="C4" s="239"/>
      <c r="D4" s="239"/>
      <c r="E4" s="239"/>
      <c r="G4" s="85"/>
    </row>
    <row r="5" spans="1:9" x14ac:dyDescent="0.2">
      <c r="G5" s="85"/>
    </row>
    <row r="6" spans="1:9" x14ac:dyDescent="0.2">
      <c r="A6" s="165" t="s">
        <v>165</v>
      </c>
      <c r="B6" s="118" t="s">
        <v>294</v>
      </c>
      <c r="C6" s="118" t="s">
        <v>245</v>
      </c>
      <c r="D6" s="118" t="s">
        <v>293</v>
      </c>
      <c r="E6" s="118" t="s">
        <v>292</v>
      </c>
      <c r="F6" s="118" t="s">
        <v>253</v>
      </c>
      <c r="G6" s="268"/>
    </row>
    <row r="7" spans="1:9" x14ac:dyDescent="0.2">
      <c r="A7" s="85"/>
      <c r="B7" s="85"/>
      <c r="C7" s="85"/>
      <c r="D7" s="85"/>
      <c r="E7" s="85"/>
      <c r="F7" s="85"/>
      <c r="G7" s="203"/>
    </row>
    <row r="8" spans="1:9" x14ac:dyDescent="0.2">
      <c r="A8" s="85" t="s">
        <v>8</v>
      </c>
      <c r="B8" s="85">
        <v>8.5</v>
      </c>
      <c r="C8" s="148">
        <v>14.1</v>
      </c>
      <c r="D8" s="85">
        <v>14.8</v>
      </c>
      <c r="E8" s="148">
        <v>19.100000000000001</v>
      </c>
      <c r="F8" s="148">
        <v>48.4</v>
      </c>
      <c r="G8" s="221"/>
    </row>
    <row r="9" spans="1:9" x14ac:dyDescent="0.2">
      <c r="A9" s="85"/>
      <c r="B9" s="85"/>
      <c r="C9" s="85"/>
      <c r="D9" s="85"/>
      <c r="E9" s="85"/>
      <c r="F9" s="85"/>
      <c r="G9" s="221"/>
    </row>
    <row r="10" spans="1:9" ht="12.75" customHeight="1" x14ac:dyDescent="0.2">
      <c r="A10" s="85" t="s">
        <v>166</v>
      </c>
      <c r="B10" s="85"/>
      <c r="C10" s="85"/>
      <c r="D10" s="85"/>
      <c r="E10" s="85"/>
      <c r="F10" s="85"/>
      <c r="G10" s="203"/>
      <c r="H10" s="269"/>
      <c r="I10" s="269"/>
    </row>
    <row r="11" spans="1:9" ht="12.75" customHeight="1" x14ac:dyDescent="0.2">
      <c r="A11" s="85" t="s">
        <v>302</v>
      </c>
      <c r="B11" s="85">
        <v>-0.3</v>
      </c>
      <c r="C11" s="85"/>
      <c r="D11" s="85">
        <v>-0.3</v>
      </c>
      <c r="E11" s="85"/>
      <c r="F11" s="85"/>
      <c r="G11" s="203"/>
      <c r="H11" s="269"/>
      <c r="I11" s="269"/>
    </row>
    <row r="12" spans="1:9" ht="12.75" customHeight="1" x14ac:dyDescent="0.2">
      <c r="A12" s="85" t="s">
        <v>303</v>
      </c>
      <c r="B12" s="86">
        <v>5</v>
      </c>
      <c r="C12" s="86"/>
      <c r="D12" s="86">
        <v>5</v>
      </c>
      <c r="E12" s="85"/>
      <c r="F12" s="85"/>
      <c r="G12" s="203"/>
      <c r="H12" s="269"/>
      <c r="I12" s="269"/>
    </row>
    <row r="13" spans="1:9" ht="12.75" customHeight="1" x14ac:dyDescent="0.2">
      <c r="A13" s="85" t="s">
        <v>249</v>
      </c>
      <c r="B13" s="85"/>
      <c r="C13" s="85">
        <v>-4.2</v>
      </c>
      <c r="D13" s="85"/>
      <c r="E13" s="85">
        <v>-4.2</v>
      </c>
      <c r="F13" s="85">
        <v>-4.2</v>
      </c>
      <c r="G13" s="203"/>
      <c r="H13" s="269"/>
      <c r="I13" s="269"/>
    </row>
    <row r="14" spans="1:9" ht="12.75" customHeight="1" x14ac:dyDescent="0.2">
      <c r="A14" s="85" t="s">
        <v>297</v>
      </c>
      <c r="B14" s="86"/>
      <c r="C14" s="85">
        <v>0.3</v>
      </c>
      <c r="D14" s="86"/>
      <c r="E14" s="85">
        <v>0.3</v>
      </c>
      <c r="F14" s="85">
        <v>0.5</v>
      </c>
      <c r="G14" s="203"/>
      <c r="H14" s="269"/>
      <c r="I14" s="269"/>
    </row>
    <row r="15" spans="1:9" ht="12.75" hidden="1" customHeight="1" x14ac:dyDescent="0.2">
      <c r="A15" s="85" t="s">
        <v>234</v>
      </c>
      <c r="B15" s="86"/>
      <c r="C15" s="86"/>
      <c r="D15" s="86"/>
      <c r="E15" s="86"/>
      <c r="F15" s="85"/>
      <c r="G15" s="203"/>
      <c r="H15" s="269"/>
      <c r="I15" s="269"/>
    </row>
    <row r="16" spans="1:9" ht="12.75" hidden="1" customHeight="1" x14ac:dyDescent="0.2">
      <c r="A16" s="85" t="s">
        <v>209</v>
      </c>
      <c r="B16" s="203"/>
      <c r="C16" s="203"/>
      <c r="D16" s="203"/>
      <c r="E16" s="203"/>
      <c r="F16" s="86"/>
      <c r="G16" s="203"/>
      <c r="H16" s="269"/>
      <c r="I16" s="269"/>
    </row>
    <row r="17" spans="1:9" ht="12.75" hidden="1" customHeight="1" x14ac:dyDescent="0.2">
      <c r="A17" s="85" t="s">
        <v>217</v>
      </c>
      <c r="B17" s="148"/>
      <c r="C17" s="148"/>
      <c r="D17" s="148"/>
      <c r="E17" s="148"/>
      <c r="F17" s="86"/>
      <c r="G17" s="203"/>
      <c r="H17" s="269"/>
      <c r="I17" s="269"/>
    </row>
    <row r="18" spans="1:9" ht="12.75" customHeight="1" x14ac:dyDescent="0.2">
      <c r="A18" s="85" t="s">
        <v>255</v>
      </c>
      <c r="B18" s="86"/>
      <c r="C18" s="86"/>
      <c r="D18" s="86"/>
      <c r="E18" s="86"/>
      <c r="F18" s="86">
        <v>-0.2</v>
      </c>
      <c r="G18" s="203"/>
      <c r="H18" s="269"/>
      <c r="I18" s="269"/>
    </row>
    <row r="19" spans="1:9" x14ac:dyDescent="0.2">
      <c r="A19" s="165" t="s">
        <v>192</v>
      </c>
      <c r="B19" s="165">
        <v>0.2</v>
      </c>
      <c r="C19" s="165">
        <f>1.8+0.1</f>
        <v>1.9000000000000001</v>
      </c>
      <c r="D19" s="165">
        <v>0.7</v>
      </c>
      <c r="E19" s="234">
        <f>1.9+0.1</f>
        <v>2</v>
      </c>
      <c r="F19" s="165">
        <f>2.8+0.1</f>
        <v>2.9</v>
      </c>
      <c r="G19" s="270"/>
      <c r="H19" s="269"/>
      <c r="I19" s="269"/>
    </row>
    <row r="20" spans="1:9" x14ac:dyDescent="0.2">
      <c r="A20" s="85" t="s">
        <v>167</v>
      </c>
      <c r="B20" s="148">
        <f>SUM(B8:B19)</f>
        <v>13.399999999999999</v>
      </c>
      <c r="C20" s="148">
        <f>SUM(C8:C19)</f>
        <v>12.1</v>
      </c>
      <c r="D20" s="148">
        <f>SUM(D8:D19)</f>
        <v>20.2</v>
      </c>
      <c r="E20" s="148">
        <f>SUM(E8:E19)</f>
        <v>17.200000000000003</v>
      </c>
      <c r="F20" s="148">
        <f>SUM(F8:F19)</f>
        <v>47.399999999999991</v>
      </c>
    </row>
    <row r="22" spans="1:9" x14ac:dyDescent="0.2">
      <c r="A22" s="147"/>
      <c r="B22" s="147"/>
      <c r="C22" s="147"/>
      <c r="D22" s="147"/>
      <c r="E22" s="147"/>
      <c r="F22" s="147"/>
    </row>
  </sheetData>
  <phoneticPr fontId="3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 enableFormatConditionsCalculation="0">
    <pageSetUpPr fitToPage="1"/>
  </sheetPr>
  <dimension ref="A1:I29"/>
  <sheetViews>
    <sheetView zoomScaleNormal="100" workbookViewId="0"/>
  </sheetViews>
  <sheetFormatPr defaultRowHeight="12.75" x14ac:dyDescent="0.2"/>
  <cols>
    <col min="1" max="1" width="50.42578125" style="271" customWidth="1"/>
    <col min="2" max="4" width="11.5703125" style="271" customWidth="1"/>
    <col min="5" max="5" width="10.140625" style="271" customWidth="1"/>
    <col min="6" max="6" width="11.28515625" style="271" customWidth="1"/>
    <col min="7" max="16384" width="9.140625" style="271"/>
  </cols>
  <sheetData>
    <row r="1" spans="1:6" x14ac:dyDescent="0.2">
      <c r="A1" s="104" t="s">
        <v>97</v>
      </c>
      <c r="B1" s="104"/>
      <c r="C1" s="104"/>
      <c r="D1" s="104"/>
      <c r="E1" s="35"/>
    </row>
    <row r="2" spans="1:6" x14ac:dyDescent="0.2">
      <c r="A2" s="35"/>
      <c r="B2" s="35"/>
      <c r="C2" s="35"/>
      <c r="D2" s="35"/>
      <c r="E2" s="35"/>
    </row>
    <row r="3" spans="1:6" ht="15.75" x14ac:dyDescent="0.25">
      <c r="A3" s="272" t="s">
        <v>98</v>
      </c>
      <c r="B3" s="272"/>
      <c r="C3" s="239"/>
      <c r="D3" s="272"/>
      <c r="E3" s="56"/>
    </row>
    <row r="4" spans="1:6" x14ac:dyDescent="0.2">
      <c r="A4" s="56"/>
      <c r="B4" s="56"/>
      <c r="C4" s="273"/>
      <c r="D4" s="56"/>
      <c r="E4" s="56"/>
    </row>
    <row r="5" spans="1:6" x14ac:dyDescent="0.2">
      <c r="A5" s="274"/>
      <c r="B5" s="144" t="s">
        <v>294</v>
      </c>
      <c r="C5" s="144" t="s">
        <v>245</v>
      </c>
      <c r="D5" s="144" t="s">
        <v>293</v>
      </c>
      <c r="E5" s="144" t="s">
        <v>292</v>
      </c>
      <c r="F5" s="144" t="s">
        <v>253</v>
      </c>
    </row>
    <row r="6" spans="1:6" x14ac:dyDescent="0.2">
      <c r="A6" s="131"/>
      <c r="B6" s="131"/>
      <c r="C6" s="131"/>
      <c r="E6" s="131"/>
      <c r="F6" s="131"/>
    </row>
    <row r="7" spans="1:6" x14ac:dyDescent="0.2">
      <c r="A7" s="129" t="s">
        <v>17</v>
      </c>
      <c r="B7" s="68">
        <v>0.14000000000000001</v>
      </c>
      <c r="C7" s="132">
        <v>0.24</v>
      </c>
      <c r="D7" s="132">
        <v>0.26</v>
      </c>
      <c r="E7" s="68">
        <v>0.31</v>
      </c>
      <c r="F7" s="68">
        <v>0.89</v>
      </c>
    </row>
    <row r="8" spans="1:6" x14ac:dyDescent="0.2">
      <c r="A8" s="129" t="s">
        <v>18</v>
      </c>
      <c r="B8" s="68">
        <v>0.14000000000000001</v>
      </c>
      <c r="C8" s="132">
        <v>0.24</v>
      </c>
      <c r="D8" s="132">
        <v>0.26</v>
      </c>
      <c r="E8" s="68">
        <v>0.31</v>
      </c>
      <c r="F8" s="68">
        <v>0.89</v>
      </c>
    </row>
    <row r="9" spans="1:6" x14ac:dyDescent="0.2">
      <c r="A9" s="129" t="s">
        <v>100</v>
      </c>
      <c r="B9" s="68">
        <v>0.45</v>
      </c>
      <c r="C9" s="132">
        <v>0.59</v>
      </c>
      <c r="D9" s="132">
        <v>1.1499999999999999</v>
      </c>
      <c r="E9" s="132">
        <v>0.82</v>
      </c>
      <c r="F9" s="132">
        <v>2.08</v>
      </c>
    </row>
    <row r="10" spans="1:6" x14ac:dyDescent="0.2">
      <c r="A10" s="129" t="s">
        <v>103</v>
      </c>
      <c r="B10" s="132">
        <v>3.4</v>
      </c>
      <c r="C10" s="132">
        <v>7.9</v>
      </c>
      <c r="D10" s="132">
        <v>4.3</v>
      </c>
      <c r="E10" s="132">
        <v>6.4</v>
      </c>
      <c r="F10" s="132">
        <v>24.1</v>
      </c>
    </row>
    <row r="11" spans="1:6" x14ac:dyDescent="0.2">
      <c r="A11" s="129" t="s">
        <v>104</v>
      </c>
      <c r="B11" s="36">
        <v>10737</v>
      </c>
      <c r="C11" s="36">
        <v>16359</v>
      </c>
      <c r="D11" s="36">
        <v>16656</v>
      </c>
      <c r="E11" s="36">
        <v>27833</v>
      </c>
      <c r="F11" s="36">
        <v>49385</v>
      </c>
    </row>
    <row r="12" spans="1:6" x14ac:dyDescent="0.2">
      <c r="A12" s="129" t="s">
        <v>208</v>
      </c>
      <c r="B12" s="36">
        <v>15540</v>
      </c>
      <c r="C12" s="36">
        <v>11297</v>
      </c>
      <c r="D12" s="36">
        <v>26118</v>
      </c>
      <c r="E12" s="36">
        <v>22123</v>
      </c>
      <c r="F12" s="36">
        <v>43641</v>
      </c>
    </row>
    <row r="13" spans="1:6" x14ac:dyDescent="0.2">
      <c r="A13" s="129"/>
      <c r="B13" s="129"/>
      <c r="C13" s="129"/>
      <c r="D13" s="129"/>
      <c r="E13" s="129"/>
      <c r="F13" s="129"/>
    </row>
    <row r="14" spans="1:6" x14ac:dyDescent="0.2">
      <c r="A14" s="275" t="s">
        <v>99</v>
      </c>
      <c r="B14" s="68"/>
      <c r="C14" s="68"/>
      <c r="D14" s="68">
        <v>5.63</v>
      </c>
      <c r="E14" s="68">
        <v>5.41</v>
      </c>
      <c r="F14" s="68">
        <v>6.01</v>
      </c>
    </row>
    <row r="15" spans="1:6" x14ac:dyDescent="0.2">
      <c r="A15" s="35" t="s">
        <v>101</v>
      </c>
      <c r="B15" s="35"/>
      <c r="C15" s="35"/>
      <c r="D15" s="35">
        <v>8.8000000000000007</v>
      </c>
      <c r="E15" s="35">
        <v>11.3</v>
      </c>
      <c r="F15" s="35">
        <v>15.3</v>
      </c>
    </row>
    <row r="16" spans="1:6" x14ac:dyDescent="0.2">
      <c r="A16" s="129" t="s">
        <v>102</v>
      </c>
      <c r="B16" s="210"/>
      <c r="C16" s="210"/>
      <c r="D16" s="210">
        <v>9.4</v>
      </c>
      <c r="E16" s="210">
        <v>11.3</v>
      </c>
      <c r="F16" s="210">
        <v>14.4</v>
      </c>
    </row>
    <row r="17" spans="1:9" x14ac:dyDescent="0.2">
      <c r="A17" s="129" t="s">
        <v>268</v>
      </c>
      <c r="B17" s="35"/>
      <c r="C17" s="35"/>
      <c r="D17" s="35">
        <v>47.3</v>
      </c>
      <c r="E17" s="35">
        <v>43.3</v>
      </c>
      <c r="F17" s="210">
        <v>49.4</v>
      </c>
    </row>
    <row r="18" spans="1:9" x14ac:dyDescent="0.2">
      <c r="A18" s="129" t="s">
        <v>212</v>
      </c>
      <c r="B18" s="35"/>
      <c r="C18" s="35"/>
      <c r="D18" s="35">
        <v>33.9</v>
      </c>
      <c r="E18" s="35">
        <v>53.8</v>
      </c>
      <c r="F18" s="35">
        <v>35.299999999999997</v>
      </c>
    </row>
    <row r="19" spans="1:9" x14ac:dyDescent="0.2">
      <c r="A19" s="129" t="s">
        <v>213</v>
      </c>
      <c r="B19" s="211"/>
      <c r="C19" s="211"/>
      <c r="D19" s="211">
        <v>73939</v>
      </c>
      <c r="E19" s="211">
        <v>112732</v>
      </c>
      <c r="F19" s="211">
        <v>82294</v>
      </c>
      <c r="I19" s="276"/>
    </row>
    <row r="20" spans="1:9" x14ac:dyDescent="0.2">
      <c r="A20" s="129" t="s">
        <v>171</v>
      </c>
      <c r="B20" s="211"/>
      <c r="C20" s="211"/>
      <c r="D20" s="211">
        <v>8002</v>
      </c>
      <c r="E20" s="211">
        <v>8220</v>
      </c>
      <c r="F20" s="211">
        <v>8399</v>
      </c>
    </row>
    <row r="21" spans="1:9" x14ac:dyDescent="0.2">
      <c r="A21" s="129" t="s">
        <v>194</v>
      </c>
      <c r="B21" s="211"/>
      <c r="C21" s="211"/>
      <c r="D21" s="211">
        <v>9567</v>
      </c>
      <c r="E21" s="211">
        <v>9817</v>
      </c>
      <c r="F21" s="211">
        <v>8962</v>
      </c>
    </row>
    <row r="22" spans="1:9" x14ac:dyDescent="0.2">
      <c r="A22" s="129"/>
      <c r="B22" s="129"/>
      <c r="C22" s="129"/>
      <c r="D22" s="129"/>
      <c r="E22" s="129"/>
      <c r="F22" s="129"/>
    </row>
    <row r="23" spans="1:9" x14ac:dyDescent="0.2">
      <c r="A23" s="129" t="s">
        <v>105</v>
      </c>
      <c r="B23" s="129"/>
      <c r="C23" s="129"/>
      <c r="D23" s="129"/>
      <c r="E23" s="129"/>
      <c r="F23" s="129"/>
    </row>
    <row r="24" spans="1:9" x14ac:dyDescent="0.2">
      <c r="A24" s="129" t="s">
        <v>106</v>
      </c>
      <c r="B24" s="211"/>
      <c r="C24" s="211"/>
      <c r="D24" s="211">
        <v>38701</v>
      </c>
      <c r="E24" s="211">
        <v>38686</v>
      </c>
      <c r="F24" s="211">
        <v>38688</v>
      </c>
    </row>
    <row r="25" spans="1:9" x14ac:dyDescent="0.2">
      <c r="A25" s="129" t="s">
        <v>107</v>
      </c>
      <c r="B25" s="211"/>
      <c r="C25" s="211"/>
      <c r="D25" s="211">
        <v>38707</v>
      </c>
      <c r="E25" s="211">
        <v>38686</v>
      </c>
      <c r="F25" s="211">
        <v>38692</v>
      </c>
    </row>
    <row r="26" spans="1:9" x14ac:dyDescent="0.2">
      <c r="A26" s="129" t="s">
        <v>108</v>
      </c>
      <c r="B26" s="211"/>
      <c r="C26" s="211"/>
      <c r="D26" s="211">
        <v>38710</v>
      </c>
      <c r="E26" s="211">
        <v>38709</v>
      </c>
      <c r="F26" s="211">
        <v>38701</v>
      </c>
    </row>
    <row r="27" spans="1:9" x14ac:dyDescent="0.2">
      <c r="A27" s="35"/>
      <c r="B27" s="35"/>
      <c r="C27" s="35"/>
      <c r="D27" s="35"/>
      <c r="E27" s="35"/>
    </row>
    <row r="28" spans="1:9" ht="12.75" customHeight="1" x14ac:dyDescent="0.2">
      <c r="A28" s="351" t="s">
        <v>290</v>
      </c>
      <c r="B28" s="351"/>
      <c r="C28" s="351"/>
      <c r="D28" s="351"/>
      <c r="E28" s="351"/>
    </row>
    <row r="29" spans="1:9" x14ac:dyDescent="0.2">
      <c r="A29" s="351"/>
      <c r="B29" s="351"/>
      <c r="C29" s="351"/>
      <c r="D29" s="351"/>
      <c r="E29" s="351"/>
    </row>
  </sheetData>
  <mergeCells count="1">
    <mergeCell ref="A28:E29"/>
  </mergeCells>
  <phoneticPr fontId="3" type="noConversion"/>
  <pageMargins left="0.74803149606299213" right="0.74803149606299213" top="0.98425196850393704" bottom="0" header="0.4921259845" footer="0.4921259845"/>
  <pageSetup paperSize="9" scale="92" orientation="portrait" horizontalDpi="4294967292" verticalDpi="4294967292" r:id="rId1"/>
  <headerFooter alignWithMargins="0">
    <oddFooter>&amp;R&amp;8&amp;F/&amp;A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7">
    <pageSetUpPr fitToPage="1"/>
  </sheetPr>
  <dimension ref="A1:G80"/>
  <sheetViews>
    <sheetView zoomScaleNormal="100" workbookViewId="0"/>
  </sheetViews>
  <sheetFormatPr defaultRowHeight="12.75" x14ac:dyDescent="0.2"/>
  <cols>
    <col min="1" max="1" width="60.7109375" style="277" customWidth="1"/>
    <col min="2" max="2" width="15.28515625" style="277" customWidth="1"/>
    <col min="3" max="4" width="11.140625" style="171" customWidth="1"/>
    <col min="5" max="16384" width="9.140625" style="277"/>
  </cols>
  <sheetData>
    <row r="1" spans="1:5" x14ac:dyDescent="0.2">
      <c r="A1" s="104" t="s">
        <v>97</v>
      </c>
      <c r="B1" s="104"/>
    </row>
    <row r="3" spans="1:5" ht="15.75" x14ac:dyDescent="0.25">
      <c r="A3" s="278" t="s">
        <v>159</v>
      </c>
      <c r="B3" s="278"/>
      <c r="C3" s="37"/>
      <c r="D3" s="37"/>
    </row>
    <row r="4" spans="1:5" x14ac:dyDescent="0.2">
      <c r="A4" s="279"/>
      <c r="C4" s="196"/>
      <c r="D4" s="196"/>
    </row>
    <row r="5" spans="1:5" x14ac:dyDescent="0.2">
      <c r="A5" s="280" t="s">
        <v>62</v>
      </c>
      <c r="B5" s="33" t="s">
        <v>296</v>
      </c>
      <c r="C5" s="33" t="s">
        <v>295</v>
      </c>
      <c r="D5" s="33" t="s">
        <v>254</v>
      </c>
    </row>
    <row r="6" spans="1:5" x14ac:dyDescent="0.2">
      <c r="A6" s="281"/>
      <c r="B6" s="171"/>
    </row>
    <row r="7" spans="1:5" x14ac:dyDescent="0.2">
      <c r="A7" s="282" t="s">
        <v>63</v>
      </c>
      <c r="B7" s="171"/>
    </row>
    <row r="8" spans="1:5" x14ac:dyDescent="0.2">
      <c r="A8" s="277" t="s">
        <v>13</v>
      </c>
      <c r="B8" s="170">
        <v>9931</v>
      </c>
      <c r="C8" s="170">
        <v>12105</v>
      </c>
      <c r="D8" s="170">
        <v>34452</v>
      </c>
    </row>
    <row r="9" spans="1:5" x14ac:dyDescent="0.2">
      <c r="A9" s="282" t="s">
        <v>132</v>
      </c>
      <c r="B9" s="171"/>
    </row>
    <row r="10" spans="1:5" x14ac:dyDescent="0.2">
      <c r="A10" s="283" t="s">
        <v>133</v>
      </c>
      <c r="B10" s="170">
        <v>3850</v>
      </c>
      <c r="C10" s="170">
        <v>2657</v>
      </c>
      <c r="D10" s="170">
        <v>8543</v>
      </c>
    </row>
    <row r="11" spans="1:5" x14ac:dyDescent="0.2">
      <c r="A11" s="283" t="s">
        <v>134</v>
      </c>
      <c r="B11" s="170">
        <v>26117</v>
      </c>
      <c r="C11" s="170">
        <v>22123</v>
      </c>
      <c r="D11" s="170">
        <v>43642</v>
      </c>
    </row>
    <row r="12" spans="1:5" x14ac:dyDescent="0.2">
      <c r="A12" s="283" t="s">
        <v>135</v>
      </c>
      <c r="B12" s="170">
        <v>998</v>
      </c>
      <c r="C12" s="170">
        <v>4315</v>
      </c>
      <c r="D12" s="170">
        <v>5395</v>
      </c>
      <c r="E12" s="170"/>
    </row>
    <row r="13" spans="1:5" x14ac:dyDescent="0.2">
      <c r="A13" s="283" t="s">
        <v>189</v>
      </c>
      <c r="B13" s="170"/>
      <c r="C13" s="170">
        <v>-4413</v>
      </c>
      <c r="D13" s="170">
        <v>-4181</v>
      </c>
    </row>
    <row r="14" spans="1:5" x14ac:dyDescent="0.2">
      <c r="A14" s="284" t="s">
        <v>136</v>
      </c>
      <c r="B14" s="181">
        <v>-589</v>
      </c>
      <c r="C14" s="181">
        <v>448</v>
      </c>
      <c r="D14" s="181">
        <v>1603</v>
      </c>
      <c r="E14" s="170"/>
    </row>
    <row r="15" spans="1:5" x14ac:dyDescent="0.2">
      <c r="A15" s="277" t="s">
        <v>64</v>
      </c>
      <c r="B15" s="182">
        <f>SUM(B8:B14)</f>
        <v>40307</v>
      </c>
      <c r="C15" s="182">
        <f>SUM(C8:C14)</f>
        <v>37235</v>
      </c>
      <c r="D15" s="182">
        <f>SUM(D8:D14)</f>
        <v>89454</v>
      </c>
    </row>
    <row r="16" spans="1:5" x14ac:dyDescent="0.2">
      <c r="B16" s="182"/>
      <c r="C16" s="182"/>
      <c r="D16" s="182"/>
    </row>
    <row r="17" spans="1:7" x14ac:dyDescent="0.2">
      <c r="A17" s="277" t="s">
        <v>65</v>
      </c>
      <c r="B17" s="182"/>
      <c r="C17" s="182"/>
      <c r="D17" s="182"/>
    </row>
    <row r="18" spans="1:7" x14ac:dyDescent="0.2">
      <c r="A18" s="283" t="s">
        <v>66</v>
      </c>
      <c r="B18" s="170">
        <v>-3593</v>
      </c>
      <c r="C18" s="170">
        <v>-17313</v>
      </c>
      <c r="D18" s="170">
        <v>-10574</v>
      </c>
    </row>
    <row r="19" spans="1:7" x14ac:dyDescent="0.2">
      <c r="A19" s="283" t="s">
        <v>67</v>
      </c>
      <c r="B19" s="170">
        <v>-1156</v>
      </c>
      <c r="C19" s="170">
        <v>-2177</v>
      </c>
      <c r="D19" s="170">
        <v>-121</v>
      </c>
      <c r="G19" s="277" t="s">
        <v>271</v>
      </c>
    </row>
    <row r="20" spans="1:7" x14ac:dyDescent="0.2">
      <c r="A20" s="284" t="s">
        <v>68</v>
      </c>
      <c r="B20" s="181">
        <v>14478</v>
      </c>
      <c r="C20" s="181">
        <v>21853</v>
      </c>
      <c r="D20" s="181">
        <v>17096</v>
      </c>
    </row>
    <row r="21" spans="1:7" x14ac:dyDescent="0.2">
      <c r="A21" s="285" t="s">
        <v>65</v>
      </c>
      <c r="B21" s="183">
        <f>SUM(B18:B20)</f>
        <v>9729</v>
      </c>
      <c r="C21" s="183">
        <f>SUM(C18:C20)</f>
        <v>2363</v>
      </c>
      <c r="D21" s="183">
        <f>SUM(D18:D20)</f>
        <v>6401</v>
      </c>
    </row>
    <row r="22" spans="1:7" x14ac:dyDescent="0.2">
      <c r="B22" s="182"/>
      <c r="C22" s="182"/>
      <c r="D22" s="182"/>
    </row>
    <row r="23" spans="1:7" x14ac:dyDescent="0.2">
      <c r="A23" s="277" t="s">
        <v>69</v>
      </c>
      <c r="B23" s="170">
        <v>-1267</v>
      </c>
      <c r="C23" s="170">
        <v>-3036</v>
      </c>
      <c r="D23" s="170">
        <v>-5070</v>
      </c>
    </row>
    <row r="24" spans="1:7" x14ac:dyDescent="0.2">
      <c r="A24" s="277" t="s">
        <v>70</v>
      </c>
      <c r="B24" s="170">
        <v>240</v>
      </c>
      <c r="C24" s="170">
        <v>526</v>
      </c>
      <c r="D24" s="170">
        <v>830</v>
      </c>
    </row>
    <row r="25" spans="1:7" x14ac:dyDescent="0.2">
      <c r="A25" s="286" t="s">
        <v>71</v>
      </c>
      <c r="B25" s="181">
        <v>-4640</v>
      </c>
      <c r="C25" s="181">
        <v>-5523</v>
      </c>
      <c r="D25" s="181">
        <v>-11127</v>
      </c>
    </row>
    <row r="26" spans="1:7" x14ac:dyDescent="0.2">
      <c r="B26" s="170"/>
      <c r="C26" s="170"/>
      <c r="D26" s="170"/>
    </row>
    <row r="27" spans="1:7" x14ac:dyDescent="0.2">
      <c r="A27" s="282" t="s">
        <v>72</v>
      </c>
      <c r="B27" s="182">
        <f>SUM(B23:B25)+B21+B15</f>
        <v>44369</v>
      </c>
      <c r="C27" s="182">
        <f>SUM(C23:C25)+C21+C15</f>
        <v>31565</v>
      </c>
      <c r="D27" s="182">
        <f>SUM(D23:D25)+D21+D15</f>
        <v>80488</v>
      </c>
    </row>
    <row r="28" spans="1:7" x14ac:dyDescent="0.2">
      <c r="A28" s="277" t="s">
        <v>73</v>
      </c>
      <c r="C28" s="170"/>
      <c r="D28" s="170"/>
    </row>
    <row r="29" spans="1:7" x14ac:dyDescent="0.2">
      <c r="A29" s="282" t="s">
        <v>74</v>
      </c>
      <c r="B29" s="282"/>
      <c r="C29" s="170"/>
      <c r="D29" s="170"/>
    </row>
    <row r="30" spans="1:7" ht="25.5" x14ac:dyDescent="0.2">
      <c r="A30" s="287" t="s">
        <v>172</v>
      </c>
      <c r="B30" s="170"/>
      <c r="C30" s="170">
        <v>-807</v>
      </c>
      <c r="D30" s="170">
        <v>-2498</v>
      </c>
    </row>
    <row r="31" spans="1:7" x14ac:dyDescent="0.2">
      <c r="A31" s="287" t="s">
        <v>250</v>
      </c>
      <c r="B31" s="170"/>
      <c r="C31" s="170">
        <v>7820</v>
      </c>
      <c r="D31" s="170">
        <v>7820</v>
      </c>
    </row>
    <row r="32" spans="1:7" x14ac:dyDescent="0.2">
      <c r="A32" s="283" t="s">
        <v>75</v>
      </c>
      <c r="B32" s="170">
        <v>-14093</v>
      </c>
      <c r="C32" s="170">
        <v>-21381</v>
      </c>
      <c r="D32" s="170">
        <v>-40659</v>
      </c>
    </row>
    <row r="33" spans="1:4" x14ac:dyDescent="0.2">
      <c r="A33" s="283" t="s">
        <v>76</v>
      </c>
      <c r="B33" s="170">
        <v>781</v>
      </c>
      <c r="C33" s="170">
        <v>255</v>
      </c>
      <c r="D33" s="170">
        <v>2826</v>
      </c>
    </row>
    <row r="34" spans="1:4" x14ac:dyDescent="0.2">
      <c r="A34" s="283" t="s">
        <v>77</v>
      </c>
      <c r="B34" s="170"/>
      <c r="C34" s="170"/>
      <c r="D34" s="170"/>
    </row>
    <row r="35" spans="1:4" x14ac:dyDescent="0.2">
      <c r="A35" s="283" t="s">
        <v>78</v>
      </c>
      <c r="B35" s="170">
        <v>198</v>
      </c>
      <c r="C35" s="170">
        <v>368</v>
      </c>
      <c r="D35" s="170">
        <v>560</v>
      </c>
    </row>
    <row r="36" spans="1:4" x14ac:dyDescent="0.2">
      <c r="A36" s="283" t="s">
        <v>79</v>
      </c>
      <c r="B36" s="170"/>
      <c r="C36" s="170"/>
      <c r="D36" s="170"/>
    </row>
    <row r="37" spans="1:4" x14ac:dyDescent="0.2">
      <c r="A37" s="284" t="s">
        <v>80</v>
      </c>
      <c r="B37" s="181"/>
      <c r="C37" s="181">
        <v>1</v>
      </c>
      <c r="D37" s="181">
        <v>1</v>
      </c>
    </row>
    <row r="38" spans="1:4" x14ac:dyDescent="0.2">
      <c r="A38" s="285"/>
      <c r="B38" s="285"/>
      <c r="C38" s="183"/>
      <c r="D38" s="183"/>
    </row>
    <row r="39" spans="1:4" x14ac:dyDescent="0.2">
      <c r="A39" s="282" t="s">
        <v>81</v>
      </c>
      <c r="B39" s="182">
        <f>SUM(B30:B37)</f>
        <v>-13114</v>
      </c>
      <c r="C39" s="182">
        <f>SUM(C30:C37)</f>
        <v>-13744</v>
      </c>
      <c r="D39" s="182">
        <f>SUM(D30:D37)</f>
        <v>-31950</v>
      </c>
    </row>
    <row r="40" spans="1:4" x14ac:dyDescent="0.2">
      <c r="C40" s="170"/>
      <c r="D40" s="170"/>
    </row>
    <row r="41" spans="1:4" x14ac:dyDescent="0.2">
      <c r="A41" s="282" t="s">
        <v>82</v>
      </c>
      <c r="B41" s="282"/>
      <c r="C41" s="170"/>
      <c r="D41" s="170"/>
    </row>
    <row r="42" spans="1:4" x14ac:dyDescent="0.2">
      <c r="A42" s="283" t="s">
        <v>83</v>
      </c>
      <c r="B42" s="283"/>
      <c r="C42" s="170"/>
      <c r="D42" s="170"/>
    </row>
    <row r="43" spans="1:4" x14ac:dyDescent="0.2">
      <c r="A43" s="283" t="s">
        <v>174</v>
      </c>
      <c r="B43" s="170">
        <v>2997</v>
      </c>
      <c r="C43" s="170">
        <v>16087</v>
      </c>
      <c r="D43" s="170">
        <v>-5781</v>
      </c>
    </row>
    <row r="44" spans="1:4" x14ac:dyDescent="0.2">
      <c r="A44" s="283" t="s">
        <v>84</v>
      </c>
      <c r="B44" s="170"/>
      <c r="C44" s="170">
        <v>10200</v>
      </c>
      <c r="D44" s="170">
        <v>10200</v>
      </c>
    </row>
    <row r="45" spans="1:4" x14ac:dyDescent="0.2">
      <c r="A45" s="283" t="s">
        <v>85</v>
      </c>
      <c r="B45" s="170">
        <v>-10425</v>
      </c>
      <c r="C45" s="170">
        <v>-14197</v>
      </c>
      <c r="D45" s="170">
        <v>-25254</v>
      </c>
    </row>
    <row r="46" spans="1:4" x14ac:dyDescent="0.2">
      <c r="A46" s="288" t="s">
        <v>244</v>
      </c>
      <c r="B46" s="183">
        <v>-23197</v>
      </c>
      <c r="C46" s="183">
        <v>-21254</v>
      </c>
      <c r="D46" s="183">
        <v>-21254</v>
      </c>
    </row>
    <row r="47" spans="1:4" x14ac:dyDescent="0.2">
      <c r="A47" s="284" t="s">
        <v>204</v>
      </c>
      <c r="B47" s="181"/>
      <c r="C47" s="181"/>
      <c r="D47" s="181"/>
    </row>
    <row r="48" spans="1:4" x14ac:dyDescent="0.2">
      <c r="A48" s="285"/>
      <c r="B48" s="183"/>
      <c r="C48" s="183"/>
      <c r="D48" s="183"/>
    </row>
    <row r="49" spans="1:4" x14ac:dyDescent="0.2">
      <c r="A49" s="282" t="s">
        <v>86</v>
      </c>
      <c r="B49" s="182">
        <f>SUM(B42:B47)</f>
        <v>-30625</v>
      </c>
      <c r="C49" s="182">
        <f>SUM(C42:C47)</f>
        <v>-9164</v>
      </c>
      <c r="D49" s="182">
        <f>SUM(D42:D47)</f>
        <v>-42089</v>
      </c>
    </row>
    <row r="50" spans="1:4" x14ac:dyDescent="0.2">
      <c r="A50" s="282"/>
      <c r="B50" s="170"/>
      <c r="C50" s="170"/>
      <c r="D50" s="170"/>
    </row>
    <row r="51" spans="1:4" x14ac:dyDescent="0.2">
      <c r="A51" s="282" t="s">
        <v>87</v>
      </c>
      <c r="B51" s="182">
        <f>+B49+B39+B27</f>
        <v>630</v>
      </c>
      <c r="C51" s="182">
        <f>+C49+C39+C27</f>
        <v>8657</v>
      </c>
      <c r="D51" s="182">
        <f>+D49+D39+D27</f>
        <v>6449</v>
      </c>
    </row>
    <row r="52" spans="1:4" x14ac:dyDescent="0.2">
      <c r="A52" s="283" t="s">
        <v>88</v>
      </c>
      <c r="B52" s="183">
        <v>14582</v>
      </c>
      <c r="C52" s="183">
        <v>8069</v>
      </c>
      <c r="D52" s="183">
        <v>8069</v>
      </c>
    </row>
    <row r="53" spans="1:4" x14ac:dyDescent="0.2">
      <c r="A53" s="288" t="s">
        <v>89</v>
      </c>
      <c r="B53" s="183">
        <v>-134</v>
      </c>
      <c r="C53" s="183">
        <v>10</v>
      </c>
      <c r="D53" s="183">
        <v>64</v>
      </c>
    </row>
    <row r="54" spans="1:4" s="289" customFormat="1" x14ac:dyDescent="0.2">
      <c r="A54" s="284" t="s">
        <v>242</v>
      </c>
      <c r="B54" s="181"/>
      <c r="C54" s="181"/>
      <c r="D54" s="181"/>
    </row>
    <row r="55" spans="1:4" s="285" customFormat="1" x14ac:dyDescent="0.2">
      <c r="A55" s="289"/>
      <c r="B55" s="183"/>
      <c r="C55" s="183"/>
      <c r="D55" s="183"/>
    </row>
    <row r="56" spans="1:4" x14ac:dyDescent="0.2">
      <c r="A56" s="282" t="s">
        <v>90</v>
      </c>
      <c r="B56" s="182">
        <f>SUM(B51:B54)</f>
        <v>15078</v>
      </c>
      <c r="C56" s="182">
        <f>SUM(C51:C54)</f>
        <v>16736</v>
      </c>
      <c r="D56" s="182">
        <f>SUM(D51:D54)</f>
        <v>14582</v>
      </c>
    </row>
    <row r="57" spans="1:4" x14ac:dyDescent="0.2">
      <c r="A57" s="282"/>
      <c r="B57" s="182"/>
      <c r="C57" s="182"/>
      <c r="D57" s="182"/>
    </row>
    <row r="58" spans="1:4" x14ac:dyDescent="0.2">
      <c r="A58" s="282"/>
      <c r="B58" s="182"/>
      <c r="C58" s="182"/>
      <c r="D58" s="182"/>
    </row>
    <row r="59" spans="1:4" x14ac:dyDescent="0.2">
      <c r="A59" s="282" t="s">
        <v>91</v>
      </c>
      <c r="B59" s="182"/>
      <c r="C59" s="182"/>
      <c r="D59" s="182"/>
    </row>
    <row r="60" spans="1:4" x14ac:dyDescent="0.2">
      <c r="A60" s="282"/>
      <c r="B60" s="182"/>
      <c r="C60" s="182"/>
      <c r="D60" s="182"/>
    </row>
    <row r="61" spans="1:4" x14ac:dyDescent="0.2">
      <c r="A61" s="280" t="s">
        <v>62</v>
      </c>
      <c r="B61" s="33" t="str">
        <f>B5</f>
        <v>6/2013</v>
      </c>
      <c r="C61" s="33" t="s">
        <v>295</v>
      </c>
      <c r="D61" s="33" t="str">
        <f>D5</f>
        <v>12/2012</v>
      </c>
    </row>
    <row r="62" spans="1:4" x14ac:dyDescent="0.2">
      <c r="A62" s="282"/>
      <c r="B62" s="182"/>
      <c r="C62" s="182"/>
      <c r="D62" s="182"/>
    </row>
    <row r="63" spans="1:4" x14ac:dyDescent="0.2">
      <c r="A63" s="277" t="s">
        <v>40</v>
      </c>
      <c r="B63" s="170">
        <v>15078</v>
      </c>
      <c r="C63" s="170">
        <v>9739</v>
      </c>
      <c r="D63" s="170">
        <v>12083</v>
      </c>
    </row>
    <row r="64" spans="1:4" x14ac:dyDescent="0.2">
      <c r="A64" s="286" t="s">
        <v>243</v>
      </c>
      <c r="B64" s="181"/>
      <c r="C64" s="181">
        <v>6997</v>
      </c>
      <c r="D64" s="181">
        <v>2499</v>
      </c>
    </row>
    <row r="65" spans="1:4" x14ac:dyDescent="0.2">
      <c r="A65" s="277" t="s">
        <v>92</v>
      </c>
      <c r="B65" s="182">
        <f>SUM(B63:B64)</f>
        <v>15078</v>
      </c>
      <c r="C65" s="182">
        <f>SUM(C63:C64)</f>
        <v>16736</v>
      </c>
      <c r="D65" s="182">
        <f>SUM(D63:D64)</f>
        <v>14582</v>
      </c>
    </row>
    <row r="66" spans="1:4" x14ac:dyDescent="0.2">
      <c r="C66" s="170"/>
      <c r="D66" s="170"/>
    </row>
    <row r="67" spans="1:4" x14ac:dyDescent="0.2">
      <c r="A67" s="30"/>
      <c r="B67" s="30"/>
      <c r="C67" s="170"/>
      <c r="D67" s="170"/>
    </row>
    <row r="80" spans="1:4" x14ac:dyDescent="0.2">
      <c r="C80" s="170"/>
      <c r="D80" s="170"/>
    </row>
  </sheetData>
  <phoneticPr fontId="9" type="noConversion"/>
  <pageMargins left="0.75" right="0.75" top="0.44" bottom="0.39" header="0.4921259845" footer="0.22"/>
  <pageSetup paperSize="9" scale="8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8"/>
  <dimension ref="A1:L120"/>
  <sheetViews>
    <sheetView zoomScaleNormal="100" workbookViewId="0"/>
  </sheetViews>
  <sheetFormatPr defaultRowHeight="12.75" x14ac:dyDescent="0.2"/>
  <cols>
    <col min="1" max="1" width="28" style="63" customWidth="1"/>
    <col min="2" max="2" width="9.42578125" style="63" customWidth="1"/>
    <col min="3" max="3" width="11.85546875" style="63" customWidth="1"/>
    <col min="4" max="4" width="10.28515625" style="63" customWidth="1"/>
    <col min="5" max="5" width="9.28515625" style="63" customWidth="1"/>
    <col min="6" max="6" width="11.7109375" style="63" customWidth="1"/>
    <col min="7" max="7" width="9.28515625" style="63" customWidth="1"/>
    <col min="8" max="8" width="11" style="63" customWidth="1"/>
    <col min="9" max="10" width="9.28515625" style="63" customWidth="1"/>
    <col min="11" max="16384" width="9.140625" style="63"/>
  </cols>
  <sheetData>
    <row r="1" spans="1:12" x14ac:dyDescent="0.2">
      <c r="A1" s="292" t="s">
        <v>109</v>
      </c>
      <c r="B1" s="292"/>
      <c r="C1" s="292"/>
      <c r="D1" s="292"/>
      <c r="E1" s="292"/>
      <c r="F1" s="292"/>
    </row>
    <row r="3" spans="1:12" ht="15.75" x14ac:dyDescent="0.25">
      <c r="A3" s="149" t="s">
        <v>195</v>
      </c>
      <c r="B3" s="149"/>
      <c r="C3" s="149"/>
      <c r="D3" s="149"/>
    </row>
    <row r="4" spans="1:12" x14ac:dyDescent="0.2">
      <c r="B4" s="81"/>
      <c r="C4" s="81"/>
      <c r="D4" s="81"/>
      <c r="E4" s="52"/>
      <c r="F4" s="52"/>
      <c r="G4" s="52"/>
      <c r="H4" s="52"/>
      <c r="I4" s="52"/>
      <c r="J4" s="52"/>
    </row>
    <row r="5" spans="1:12" x14ac:dyDescent="0.2">
      <c r="A5" s="81" t="s">
        <v>110</v>
      </c>
      <c r="B5" s="81"/>
      <c r="C5" s="81"/>
      <c r="D5" s="81"/>
      <c r="E5" s="52"/>
      <c r="F5" s="52"/>
      <c r="G5" s="52"/>
      <c r="H5" s="52"/>
      <c r="I5" s="52"/>
      <c r="J5" s="52"/>
    </row>
    <row r="6" spans="1:12" x14ac:dyDescent="0.2">
      <c r="A6" s="81"/>
      <c r="B6" s="81"/>
      <c r="C6" s="81"/>
      <c r="D6" s="81"/>
      <c r="E6" s="52"/>
      <c r="F6" s="226"/>
      <c r="G6" s="52"/>
      <c r="H6" s="52"/>
      <c r="I6" s="52"/>
      <c r="J6" s="52"/>
    </row>
    <row r="7" spans="1:12" x14ac:dyDescent="0.2">
      <c r="A7" s="52"/>
      <c r="B7" s="52"/>
      <c r="C7" s="73" t="s">
        <v>294</v>
      </c>
      <c r="D7" s="204"/>
      <c r="E7" s="52"/>
      <c r="F7" s="73" t="s">
        <v>245</v>
      </c>
      <c r="G7" s="52"/>
      <c r="H7" s="120"/>
      <c r="I7" s="52"/>
      <c r="J7" s="52"/>
    </row>
    <row r="8" spans="1:12" ht="38.25" x14ac:dyDescent="0.2">
      <c r="A8" s="293" t="s">
        <v>93</v>
      </c>
      <c r="B8" s="122" t="s">
        <v>185</v>
      </c>
      <c r="C8" s="122" t="s">
        <v>187</v>
      </c>
      <c r="D8" s="205" t="s">
        <v>92</v>
      </c>
      <c r="E8" s="122" t="s">
        <v>185</v>
      </c>
      <c r="F8" s="122" t="s">
        <v>187</v>
      </c>
      <c r="G8" s="122" t="s">
        <v>92</v>
      </c>
      <c r="H8" s="121" t="s">
        <v>188</v>
      </c>
      <c r="I8" s="52"/>
      <c r="J8" s="52"/>
    </row>
    <row r="9" spans="1:12" x14ac:dyDescent="0.2">
      <c r="A9" s="52"/>
      <c r="B9" s="52"/>
      <c r="C9" s="66"/>
      <c r="D9" s="204"/>
      <c r="E9" s="52"/>
      <c r="F9" s="66"/>
      <c r="G9" s="66"/>
      <c r="H9" s="119"/>
      <c r="I9" s="52"/>
      <c r="J9" s="52"/>
    </row>
    <row r="10" spans="1:12" x14ac:dyDescent="0.2">
      <c r="A10" s="294" t="s">
        <v>111</v>
      </c>
      <c r="B10" s="134">
        <v>65694</v>
      </c>
      <c r="C10" s="134">
        <v>903</v>
      </c>
      <c r="D10" s="290">
        <f>B10+C10</f>
        <v>66597</v>
      </c>
      <c r="E10" s="134">
        <v>67771</v>
      </c>
      <c r="F10" s="136">
        <v>1365</v>
      </c>
      <c r="G10" s="290">
        <f>E10+F10</f>
        <v>69136</v>
      </c>
      <c r="H10" s="135">
        <f>(D10-G10)/G10*100</f>
        <v>-3.6724716500809995</v>
      </c>
      <c r="I10" s="52"/>
      <c r="J10" s="52"/>
    </row>
    <row r="11" spans="1:12" x14ac:dyDescent="0.2">
      <c r="A11" s="294" t="s">
        <v>269</v>
      </c>
      <c r="B11" s="134">
        <v>18908</v>
      </c>
      <c r="C11" s="134">
        <v>1094</v>
      </c>
      <c r="D11" s="290">
        <f>B11+C11</f>
        <v>20002</v>
      </c>
      <c r="E11" s="134">
        <v>19388</v>
      </c>
      <c r="F11" s="136">
        <v>770</v>
      </c>
      <c r="G11" s="290">
        <f>E11+F11</f>
        <v>20158</v>
      </c>
      <c r="H11" s="135">
        <f>(D11-G11)/G11*100</f>
        <v>-0.77388629824387334</v>
      </c>
      <c r="I11" s="52"/>
      <c r="J11" s="52"/>
    </row>
    <row r="12" spans="1:12" x14ac:dyDescent="0.2">
      <c r="A12" s="294" t="s">
        <v>270</v>
      </c>
      <c r="B12" s="134">
        <v>72309</v>
      </c>
      <c r="C12" s="134">
        <v>1086</v>
      </c>
      <c r="D12" s="290">
        <f>B12+C12</f>
        <v>73395</v>
      </c>
      <c r="E12" s="134">
        <v>71436</v>
      </c>
      <c r="F12" s="136">
        <v>940</v>
      </c>
      <c r="G12" s="290">
        <f>E12+F12</f>
        <v>72376</v>
      </c>
      <c r="H12" s="135">
        <f>(D12-G12)/G12*100</f>
        <v>1.4079252790980437</v>
      </c>
      <c r="I12" s="52"/>
      <c r="J12" s="52"/>
    </row>
    <row r="13" spans="1:12" x14ac:dyDescent="0.2">
      <c r="A13" s="294" t="s">
        <v>203</v>
      </c>
      <c r="B13" s="134">
        <v>11971</v>
      </c>
      <c r="C13" s="134">
        <v>1020</v>
      </c>
      <c r="D13" s="290">
        <f>B13+C13</f>
        <v>12991</v>
      </c>
      <c r="E13" s="134">
        <v>11097</v>
      </c>
      <c r="F13" s="136">
        <v>1002</v>
      </c>
      <c r="G13" s="290">
        <f>E13+F13</f>
        <v>12099</v>
      </c>
      <c r="H13" s="135">
        <f>(D13-G13)/G13*100</f>
        <v>7.3725101248037026</v>
      </c>
      <c r="I13" s="52"/>
      <c r="J13" s="52"/>
    </row>
    <row r="14" spans="1:12" x14ac:dyDescent="0.2">
      <c r="A14" s="295" t="s">
        <v>186</v>
      </c>
      <c r="B14" s="137"/>
      <c r="C14" s="137">
        <v>-4103</v>
      </c>
      <c r="D14" s="186">
        <f>B14+C14</f>
        <v>-4103</v>
      </c>
      <c r="E14" s="137"/>
      <c r="F14" s="137">
        <v>-4077</v>
      </c>
      <c r="G14" s="186">
        <f>E14+F14</f>
        <v>-4077</v>
      </c>
      <c r="H14" s="138"/>
      <c r="I14" s="52"/>
      <c r="J14" s="52"/>
    </row>
    <row r="15" spans="1:12" x14ac:dyDescent="0.2">
      <c r="A15" s="52" t="s">
        <v>92</v>
      </c>
      <c r="B15" s="16">
        <f t="shared" ref="B15:G15" si="0">SUM(B10:B14)</f>
        <v>168882</v>
      </c>
      <c r="C15" s="16">
        <f t="shared" si="0"/>
        <v>0</v>
      </c>
      <c r="D15" s="206">
        <f t="shared" si="0"/>
        <v>168882</v>
      </c>
      <c r="E15" s="16">
        <f t="shared" si="0"/>
        <v>169692</v>
      </c>
      <c r="F15" s="16">
        <f t="shared" si="0"/>
        <v>0</v>
      </c>
      <c r="G15" s="206">
        <f t="shared" si="0"/>
        <v>169692</v>
      </c>
      <c r="H15" s="135">
        <f>(D15-G15)/G15*100</f>
        <v>-0.47733540767979632</v>
      </c>
      <c r="I15" s="52"/>
      <c r="J15" s="52"/>
    </row>
    <row r="16" spans="1:12" x14ac:dyDescent="0.2">
      <c r="A16" s="52"/>
      <c r="B16" s="16"/>
      <c r="C16" s="16"/>
      <c r="D16" s="16"/>
      <c r="E16" s="65"/>
      <c r="F16" s="65"/>
      <c r="G16" s="65"/>
      <c r="H16" s="162"/>
      <c r="I16" s="52"/>
      <c r="J16" s="16"/>
      <c r="L16" s="59"/>
    </row>
    <row r="17" spans="1:10" x14ac:dyDescent="0.2">
      <c r="A17" s="52"/>
      <c r="B17" s="52"/>
      <c r="C17" s="73" t="s">
        <v>293</v>
      </c>
      <c r="D17" s="204"/>
      <c r="E17" s="52"/>
      <c r="F17" s="73" t="s">
        <v>292</v>
      </c>
      <c r="G17" s="52"/>
      <c r="H17" s="120"/>
      <c r="I17" s="52"/>
      <c r="J17" s="52"/>
    </row>
    <row r="18" spans="1:10" ht="38.25" x14ac:dyDescent="0.2">
      <c r="A18" s="293" t="s">
        <v>93</v>
      </c>
      <c r="B18" s="122" t="s">
        <v>185</v>
      </c>
      <c r="C18" s="122" t="s">
        <v>187</v>
      </c>
      <c r="D18" s="205" t="s">
        <v>92</v>
      </c>
      <c r="E18" s="122" t="s">
        <v>185</v>
      </c>
      <c r="F18" s="122" t="s">
        <v>187</v>
      </c>
      <c r="G18" s="122" t="s">
        <v>92</v>
      </c>
      <c r="H18" s="121" t="s">
        <v>188</v>
      </c>
      <c r="I18" s="52"/>
      <c r="J18" s="52"/>
    </row>
    <row r="19" spans="1:10" x14ac:dyDescent="0.2">
      <c r="A19" s="52"/>
      <c r="B19" s="52"/>
      <c r="C19" s="66"/>
      <c r="D19" s="204"/>
      <c r="E19" s="52"/>
      <c r="F19" s="66"/>
      <c r="G19" s="66"/>
      <c r="H19" s="119"/>
      <c r="I19" s="52"/>
      <c r="J19" s="52"/>
    </row>
    <row r="20" spans="1:10" x14ac:dyDescent="0.2">
      <c r="A20" s="294" t="s">
        <v>111</v>
      </c>
      <c r="B20" s="134">
        <v>124801</v>
      </c>
      <c r="C20" s="136">
        <v>1997</v>
      </c>
      <c r="D20" s="290">
        <f>B20+C20</f>
        <v>126798</v>
      </c>
      <c r="E20" s="134">
        <v>131543</v>
      </c>
      <c r="F20" s="136">
        <v>3060</v>
      </c>
      <c r="G20" s="290">
        <f>E20+F20</f>
        <v>134603</v>
      </c>
      <c r="H20" s="135">
        <f>(D20-G20)/G20*100</f>
        <v>-5.7985334650787879</v>
      </c>
      <c r="I20" s="52"/>
      <c r="J20" s="52"/>
    </row>
    <row r="21" spans="1:10" x14ac:dyDescent="0.2">
      <c r="A21" s="294" t="s">
        <v>269</v>
      </c>
      <c r="B21" s="134">
        <v>31988</v>
      </c>
      <c r="C21" s="136">
        <v>1744</v>
      </c>
      <c r="D21" s="290">
        <f>B21+C21</f>
        <v>33732</v>
      </c>
      <c r="E21" s="134">
        <v>31577</v>
      </c>
      <c r="F21" s="136">
        <v>1504</v>
      </c>
      <c r="G21" s="290">
        <f>E21+F21</f>
        <v>33081</v>
      </c>
      <c r="H21" s="135">
        <f>(D21-G21)/G21*100</f>
        <v>1.9678969801396571</v>
      </c>
      <c r="I21" s="52"/>
      <c r="J21" s="52"/>
    </row>
    <row r="22" spans="1:10" x14ac:dyDescent="0.2">
      <c r="A22" s="294" t="s">
        <v>270</v>
      </c>
      <c r="B22" s="134">
        <v>147100</v>
      </c>
      <c r="C22" s="136">
        <v>2091</v>
      </c>
      <c r="D22" s="290">
        <f>B22+C22</f>
        <v>149191</v>
      </c>
      <c r="E22" s="134">
        <v>150222</v>
      </c>
      <c r="F22" s="136">
        <v>1774</v>
      </c>
      <c r="G22" s="290">
        <f>E22+F22</f>
        <v>151996</v>
      </c>
      <c r="H22" s="135">
        <f>(D22-G22)/G22*100</f>
        <v>-1.8454433011395037</v>
      </c>
      <c r="I22" s="52"/>
      <c r="J22" s="52"/>
    </row>
    <row r="23" spans="1:10" x14ac:dyDescent="0.2">
      <c r="A23" s="294" t="s">
        <v>203</v>
      </c>
      <c r="B23" s="134">
        <v>32714</v>
      </c>
      <c r="C23" s="136">
        <v>2047</v>
      </c>
      <c r="D23" s="290">
        <f>B23+C23</f>
        <v>34761</v>
      </c>
      <c r="E23" s="134">
        <v>27636</v>
      </c>
      <c r="F23" s="136">
        <v>2047</v>
      </c>
      <c r="G23" s="290">
        <f>E23+F23</f>
        <v>29683</v>
      </c>
      <c r="H23" s="135">
        <f>(D23-G23)/G23*100</f>
        <v>17.107435232287841</v>
      </c>
      <c r="I23" s="52"/>
      <c r="J23" s="52"/>
    </row>
    <row r="24" spans="1:10" x14ac:dyDescent="0.2">
      <c r="A24" s="295" t="s">
        <v>186</v>
      </c>
      <c r="B24" s="137"/>
      <c r="C24" s="137">
        <v>-7879</v>
      </c>
      <c r="D24" s="186">
        <f>B24+C24</f>
        <v>-7879</v>
      </c>
      <c r="E24" s="137"/>
      <c r="F24" s="137">
        <v>-8385</v>
      </c>
      <c r="G24" s="186">
        <f>E24+F24</f>
        <v>-8385</v>
      </c>
      <c r="H24" s="138"/>
      <c r="I24" s="52"/>
      <c r="J24" s="52"/>
    </row>
    <row r="25" spans="1:10" x14ac:dyDescent="0.2">
      <c r="A25" s="52" t="s">
        <v>92</v>
      </c>
      <c r="B25" s="16">
        <f t="shared" ref="B25:G25" si="1">SUM(B20:B24)</f>
        <v>336603</v>
      </c>
      <c r="C25" s="16">
        <f t="shared" si="1"/>
        <v>0</v>
      </c>
      <c r="D25" s="206">
        <f t="shared" si="1"/>
        <v>336603</v>
      </c>
      <c r="E25" s="16">
        <f t="shared" si="1"/>
        <v>340978</v>
      </c>
      <c r="F25" s="16">
        <f t="shared" si="1"/>
        <v>0</v>
      </c>
      <c r="G25" s="206">
        <f t="shared" si="1"/>
        <v>340978</v>
      </c>
      <c r="H25" s="135">
        <f>(D25-G25)/G25*100</f>
        <v>-1.2830739813125773</v>
      </c>
      <c r="I25" s="52"/>
      <c r="J25" s="52"/>
    </row>
    <row r="26" spans="1:10" x14ac:dyDescent="0.2">
      <c r="A26" s="52"/>
      <c r="B26" s="16"/>
      <c r="C26" s="16"/>
      <c r="D26" s="16"/>
      <c r="E26" s="65"/>
      <c r="F26" s="226"/>
      <c r="G26" s="65"/>
      <c r="H26" s="162"/>
      <c r="I26" s="52"/>
      <c r="J26" s="52"/>
    </row>
    <row r="27" spans="1:10" x14ac:dyDescent="0.2">
      <c r="A27" s="52"/>
      <c r="B27" s="52"/>
      <c r="C27" s="73" t="s">
        <v>253</v>
      </c>
      <c r="D27" s="52"/>
      <c r="E27" s="119"/>
      <c r="F27" s="73"/>
      <c r="G27" s="66"/>
      <c r="H27" s="209"/>
      <c r="I27" s="52"/>
      <c r="J27" s="52"/>
    </row>
    <row r="28" spans="1:10" ht="25.5" x14ac:dyDescent="0.2">
      <c r="A28" s="293" t="s">
        <v>93</v>
      </c>
      <c r="B28" s="122" t="s">
        <v>185</v>
      </c>
      <c r="C28" s="122" t="s">
        <v>187</v>
      </c>
      <c r="D28" s="122" t="s">
        <v>92</v>
      </c>
      <c r="E28" s="207"/>
      <c r="F28" s="208"/>
      <c r="G28" s="208"/>
      <c r="H28" s="208"/>
      <c r="I28" s="52"/>
      <c r="J28" s="52"/>
    </row>
    <row r="29" spans="1:10" x14ac:dyDescent="0.2">
      <c r="A29" s="52"/>
      <c r="B29" s="52"/>
      <c r="C29" s="66"/>
      <c r="D29" s="66"/>
      <c r="E29" s="119"/>
      <c r="F29" s="66"/>
      <c r="G29" s="66"/>
      <c r="H29" s="66"/>
      <c r="I29" s="52"/>
      <c r="J29" s="52"/>
    </row>
    <row r="30" spans="1:10" x14ac:dyDescent="0.2">
      <c r="A30" s="294" t="s">
        <v>111</v>
      </c>
      <c r="B30" s="134">
        <v>259791</v>
      </c>
      <c r="C30" s="136">
        <v>5870</v>
      </c>
      <c r="D30" s="136">
        <f>SUM(B30:C30)</f>
        <v>265661</v>
      </c>
      <c r="E30" s="291"/>
      <c r="F30" s="136"/>
      <c r="G30" s="136"/>
      <c r="H30" s="162"/>
      <c r="I30" s="52"/>
      <c r="J30" s="52"/>
    </row>
    <row r="31" spans="1:10" x14ac:dyDescent="0.2">
      <c r="A31" s="294" t="s">
        <v>269</v>
      </c>
      <c r="B31" s="134">
        <v>66863</v>
      </c>
      <c r="C31" s="136">
        <v>3133</v>
      </c>
      <c r="D31" s="136">
        <f>SUM(B31:C31)</f>
        <v>69996</v>
      </c>
      <c r="E31" s="291"/>
      <c r="F31" s="136"/>
      <c r="G31" s="136"/>
      <c r="H31" s="162"/>
      <c r="I31" s="52"/>
      <c r="J31" s="52"/>
    </row>
    <row r="32" spans="1:10" x14ac:dyDescent="0.2">
      <c r="A32" s="294" t="s">
        <v>270</v>
      </c>
      <c r="B32" s="134">
        <v>295451</v>
      </c>
      <c r="C32" s="136">
        <v>4042</v>
      </c>
      <c r="D32" s="136">
        <f>SUM(B32:C32)</f>
        <v>299493</v>
      </c>
      <c r="E32" s="291"/>
      <c r="F32" s="136"/>
      <c r="G32" s="136"/>
      <c r="H32" s="162"/>
      <c r="I32" s="52"/>
      <c r="J32" s="52"/>
    </row>
    <row r="33" spans="1:10" x14ac:dyDescent="0.2">
      <c r="A33" s="294" t="s">
        <v>203</v>
      </c>
      <c r="B33" s="134">
        <v>51880</v>
      </c>
      <c r="C33" s="136">
        <v>4067</v>
      </c>
      <c r="D33" s="136">
        <f>SUM(B33:C33)</f>
        <v>55947</v>
      </c>
      <c r="E33" s="291"/>
      <c r="F33" s="136"/>
      <c r="G33" s="136"/>
      <c r="H33" s="162"/>
      <c r="I33" s="52"/>
      <c r="J33" s="52"/>
    </row>
    <row r="34" spans="1:10" x14ac:dyDescent="0.2">
      <c r="A34" s="295" t="s">
        <v>186</v>
      </c>
      <c r="B34" s="137"/>
      <c r="C34" s="137">
        <v>-17112</v>
      </c>
      <c r="D34" s="137">
        <f>SUM(B34:C34)</f>
        <v>-17112</v>
      </c>
      <c r="E34" s="291"/>
      <c r="F34" s="136"/>
      <c r="G34" s="136"/>
      <c r="H34" s="162"/>
      <c r="I34" s="52"/>
      <c r="J34" s="52"/>
    </row>
    <row r="35" spans="1:10" x14ac:dyDescent="0.2">
      <c r="A35" s="52" t="s">
        <v>92</v>
      </c>
      <c r="B35" s="16">
        <f>SUM(B30:B34)</f>
        <v>673985</v>
      </c>
      <c r="C35" s="16">
        <f>SUM(C30:C34)</f>
        <v>0</v>
      </c>
      <c r="D35" s="16">
        <f>SUM(D30:D34)</f>
        <v>673985</v>
      </c>
      <c r="E35" s="133"/>
      <c r="F35" s="65"/>
      <c r="G35" s="65"/>
      <c r="H35" s="162"/>
      <c r="I35" s="52"/>
      <c r="J35" s="52"/>
    </row>
    <row r="36" spans="1:10" x14ac:dyDescent="0.2">
      <c r="A36" s="52"/>
      <c r="B36" s="16"/>
      <c r="C36" s="16"/>
      <c r="D36" s="16"/>
      <c r="E36" s="65"/>
      <c r="F36" s="65"/>
      <c r="G36" s="65"/>
      <c r="H36" s="162"/>
      <c r="I36" s="52"/>
      <c r="J36" s="52"/>
    </row>
    <row r="37" spans="1:10" x14ac:dyDescent="0.2">
      <c r="A37" s="52"/>
      <c r="B37" s="16"/>
      <c r="C37" s="226"/>
      <c r="D37" s="16"/>
      <c r="E37" s="65"/>
      <c r="F37" s="65"/>
      <c r="G37" s="65"/>
      <c r="H37" s="162"/>
      <c r="I37" s="52"/>
      <c r="J37" s="52"/>
    </row>
    <row r="38" spans="1:10" hidden="1" x14ac:dyDescent="0.2">
      <c r="A38" s="52"/>
      <c r="B38" s="52"/>
      <c r="C38" s="73" t="s">
        <v>202</v>
      </c>
      <c r="D38" s="52"/>
      <c r="E38" s="52"/>
      <c r="F38" s="52"/>
      <c r="G38" s="52"/>
      <c r="H38" s="52"/>
      <c r="I38" s="52"/>
      <c r="J38" s="52"/>
    </row>
    <row r="39" spans="1:10" ht="25.5" hidden="1" x14ac:dyDescent="0.2">
      <c r="A39" s="293" t="s">
        <v>93</v>
      </c>
      <c r="B39" s="53" t="s">
        <v>185</v>
      </c>
      <c r="C39" s="122" t="s">
        <v>187</v>
      </c>
      <c r="D39" s="53" t="s">
        <v>92</v>
      </c>
      <c r="I39" s="52"/>
      <c r="J39" s="52"/>
    </row>
    <row r="40" spans="1:10" hidden="1" x14ac:dyDescent="0.2">
      <c r="A40" s="52"/>
      <c r="B40" s="52"/>
      <c r="C40" s="66"/>
      <c r="D40" s="66"/>
      <c r="I40" s="52"/>
      <c r="J40" s="52"/>
    </row>
    <row r="41" spans="1:10" hidden="1" x14ac:dyDescent="0.2">
      <c r="A41" s="294" t="s">
        <v>111</v>
      </c>
      <c r="B41" s="134"/>
      <c r="C41" s="136"/>
      <c r="D41" s="136">
        <f>SUM(B41:C41)</f>
        <v>0</v>
      </c>
      <c r="I41" s="52"/>
      <c r="J41" s="52"/>
    </row>
    <row r="42" spans="1:10" hidden="1" x14ac:dyDescent="0.2">
      <c r="A42" s="294" t="s">
        <v>211</v>
      </c>
      <c r="B42" s="134"/>
      <c r="C42" s="136"/>
      <c r="D42" s="136">
        <f>SUM(B42:C42)</f>
        <v>0</v>
      </c>
      <c r="I42" s="52"/>
      <c r="J42" s="52"/>
    </row>
    <row r="43" spans="1:10" hidden="1" x14ac:dyDescent="0.2">
      <c r="A43" s="294" t="s">
        <v>210</v>
      </c>
      <c r="B43" s="134"/>
      <c r="C43" s="136"/>
      <c r="D43" s="136">
        <f>SUM(B43:C43)</f>
        <v>0</v>
      </c>
      <c r="I43" s="52"/>
      <c r="J43" s="52"/>
    </row>
    <row r="44" spans="1:10" hidden="1" x14ac:dyDescent="0.2">
      <c r="A44" s="294" t="s">
        <v>203</v>
      </c>
      <c r="B44" s="134"/>
      <c r="C44" s="136"/>
      <c r="D44" s="136">
        <f>SUM(B44:C44)</f>
        <v>0</v>
      </c>
      <c r="I44" s="52"/>
      <c r="J44" s="52"/>
    </row>
    <row r="45" spans="1:10" hidden="1" x14ac:dyDescent="0.2">
      <c r="A45" s="295" t="s">
        <v>186</v>
      </c>
      <c r="B45" s="137"/>
      <c r="C45" s="137"/>
      <c r="D45" s="137">
        <f>SUM(B45:C45)</f>
        <v>0</v>
      </c>
      <c r="I45" s="52"/>
      <c r="J45" s="52"/>
    </row>
    <row r="46" spans="1:10" hidden="1" x14ac:dyDescent="0.2">
      <c r="A46" s="52" t="s">
        <v>92</v>
      </c>
      <c r="B46" s="16">
        <f>SUM(B41:B45)</f>
        <v>0</v>
      </c>
      <c r="C46" s="16">
        <f>SUM(C41:C45)</f>
        <v>0</v>
      </c>
      <c r="D46" s="16">
        <f>SUM(D41:D45)</f>
        <v>0</v>
      </c>
      <c r="I46" s="52"/>
      <c r="J46" s="52"/>
    </row>
    <row r="47" spans="1:10" hidden="1" x14ac:dyDescent="0.2">
      <c r="A47" s="81"/>
      <c r="B47" s="81"/>
      <c r="C47" s="81"/>
      <c r="D47" s="81"/>
      <c r="E47" s="52"/>
      <c r="F47" s="52"/>
      <c r="G47" s="52"/>
      <c r="H47" s="52"/>
      <c r="I47" s="52"/>
      <c r="J47" s="52"/>
    </row>
    <row r="48" spans="1:10" x14ac:dyDescent="0.2">
      <c r="A48" s="52"/>
      <c r="B48" s="52"/>
      <c r="C48" s="52"/>
      <c r="D48" s="52"/>
      <c r="E48" s="52"/>
      <c r="F48" s="52"/>
      <c r="G48" s="52"/>
      <c r="H48" s="52"/>
      <c r="I48" s="66"/>
      <c r="J48" s="66"/>
    </row>
    <row r="49" spans="1:11" x14ac:dyDescent="0.2">
      <c r="A49" s="81" t="s">
        <v>114</v>
      </c>
      <c r="B49" s="81"/>
      <c r="C49" s="81"/>
      <c r="D49" s="81"/>
      <c r="E49" s="52"/>
      <c r="F49" s="52"/>
      <c r="G49" s="52"/>
      <c r="H49" s="52"/>
      <c r="I49" s="66"/>
      <c r="J49" s="66"/>
    </row>
    <row r="50" spans="1:11" x14ac:dyDescent="0.2">
      <c r="A50" s="52"/>
      <c r="B50" s="52"/>
      <c r="C50" s="52"/>
      <c r="D50" s="226"/>
      <c r="E50" s="81"/>
      <c r="F50" s="226"/>
      <c r="G50" s="82"/>
      <c r="H50" s="226"/>
      <c r="I50" s="296"/>
      <c r="J50" s="226"/>
    </row>
    <row r="51" spans="1:11" x14ac:dyDescent="0.2">
      <c r="A51" s="293" t="s">
        <v>93</v>
      </c>
      <c r="B51" s="51" t="s">
        <v>294</v>
      </c>
      <c r="C51" s="53" t="s">
        <v>0</v>
      </c>
      <c r="D51" s="51" t="s">
        <v>245</v>
      </c>
      <c r="E51" s="53" t="s">
        <v>0</v>
      </c>
      <c r="F51" s="51" t="s">
        <v>293</v>
      </c>
      <c r="G51" s="53" t="s">
        <v>0</v>
      </c>
      <c r="H51" s="51" t="s">
        <v>292</v>
      </c>
      <c r="I51" s="53" t="s">
        <v>0</v>
      </c>
      <c r="J51" s="51" t="s">
        <v>253</v>
      </c>
      <c r="K51" s="53" t="s">
        <v>0</v>
      </c>
    </row>
    <row r="52" spans="1:11" x14ac:dyDescent="0.2">
      <c r="A52" s="52"/>
      <c r="B52" s="52"/>
      <c r="C52" s="71"/>
      <c r="D52" s="52"/>
      <c r="E52" s="52"/>
      <c r="F52" s="52"/>
      <c r="G52" s="71"/>
      <c r="H52" s="52"/>
      <c r="I52" s="52"/>
      <c r="J52" s="52"/>
      <c r="K52" s="71"/>
    </row>
    <row r="53" spans="1:11" x14ac:dyDescent="0.2">
      <c r="A53" s="294" t="s">
        <v>111</v>
      </c>
      <c r="B53" s="134">
        <v>9059</v>
      </c>
      <c r="C53" s="57">
        <f>B53/D10*100</f>
        <v>13.602714837004671</v>
      </c>
      <c r="D53" s="134">
        <v>12368</v>
      </c>
      <c r="E53" s="54">
        <f>D53/G10*100</f>
        <v>17.889377458921548</v>
      </c>
      <c r="F53" s="134">
        <v>15283</v>
      </c>
      <c r="G53" s="57">
        <f>F53/D20*100</f>
        <v>12.053029227590342</v>
      </c>
      <c r="H53" s="134">
        <v>16640</v>
      </c>
      <c r="I53" s="54">
        <f>H53/G20*100</f>
        <v>12.362280186920053</v>
      </c>
      <c r="J53" s="134">
        <v>34251</v>
      </c>
      <c r="K53" s="57">
        <f>J53/D30*100</f>
        <v>12.892746771261118</v>
      </c>
    </row>
    <row r="54" spans="1:11" x14ac:dyDescent="0.2">
      <c r="A54" s="294" t="s">
        <v>269</v>
      </c>
      <c r="B54" s="134">
        <v>1895</v>
      </c>
      <c r="C54" s="57">
        <f>B54/D11*100</f>
        <v>9.4740525947405256</v>
      </c>
      <c r="D54" s="134">
        <v>2199</v>
      </c>
      <c r="E54" s="54">
        <f>D54/G11*100</f>
        <v>10.908820319476138</v>
      </c>
      <c r="F54" s="134">
        <v>1376</v>
      </c>
      <c r="G54" s="57">
        <f>F54/D21*100</f>
        <v>4.0792126170994907</v>
      </c>
      <c r="H54" s="134">
        <v>942</v>
      </c>
      <c r="I54" s="54">
        <f>H54/G21*100</f>
        <v>2.847555998911762</v>
      </c>
      <c r="J54" s="134">
        <v>3892</v>
      </c>
      <c r="K54" s="57">
        <f>J54/D31*100</f>
        <v>5.5603177324418533</v>
      </c>
    </row>
    <row r="55" spans="1:11" x14ac:dyDescent="0.2">
      <c r="A55" s="294" t="s">
        <v>270</v>
      </c>
      <c r="B55" s="134">
        <v>2830</v>
      </c>
      <c r="C55" s="57">
        <f>B55/D12*100</f>
        <v>3.8558484910416237</v>
      </c>
      <c r="D55" s="134">
        <v>1025</v>
      </c>
      <c r="E55" s="54">
        <f>D55/G12*100</f>
        <v>1.4162153199955787</v>
      </c>
      <c r="F55" s="134">
        <v>3259</v>
      </c>
      <c r="G55" s="57">
        <f>F55/D22*100</f>
        <v>2.1844481235463267</v>
      </c>
      <c r="H55" s="134">
        <v>2621</v>
      </c>
      <c r="I55" s="54">
        <f>H55/G22*100</f>
        <v>1.7243874838811548</v>
      </c>
      <c r="J55" s="134">
        <v>12980</v>
      </c>
      <c r="K55" s="57">
        <f>J55/D32*100</f>
        <v>4.3339911116453473</v>
      </c>
    </row>
    <row r="56" spans="1:11" x14ac:dyDescent="0.2">
      <c r="A56" s="294" t="s">
        <v>203</v>
      </c>
      <c r="B56" s="134">
        <v>94</v>
      </c>
      <c r="C56" s="57">
        <f>B56/D13*100</f>
        <v>0.72357786159648985</v>
      </c>
      <c r="D56" s="134">
        <v>-733</v>
      </c>
      <c r="E56" s="54">
        <f>D56/G13*100</f>
        <v>-6.0583519299115629</v>
      </c>
      <c r="F56" s="134">
        <v>1061</v>
      </c>
      <c r="G56" s="57">
        <f>F56/D23*100</f>
        <v>3.0522712234975979</v>
      </c>
      <c r="H56" s="134">
        <v>54</v>
      </c>
      <c r="I56" s="54">
        <f>H56/G23*100</f>
        <v>0.18192231243472695</v>
      </c>
      <c r="J56" s="134">
        <v>-61</v>
      </c>
      <c r="K56" s="57">
        <f>J56/D33*100</f>
        <v>-0.10903176220351403</v>
      </c>
    </row>
    <row r="57" spans="1:11" x14ac:dyDescent="0.2">
      <c r="A57" s="141" t="s">
        <v>112</v>
      </c>
      <c r="B57" s="137">
        <v>-5397</v>
      </c>
      <c r="C57" s="187"/>
      <c r="D57" s="137">
        <v>-715</v>
      </c>
      <c r="E57" s="55"/>
      <c r="F57" s="137">
        <v>-6200</v>
      </c>
      <c r="G57" s="187"/>
      <c r="H57" s="137">
        <v>-1180</v>
      </c>
      <c r="I57" s="55"/>
      <c r="J57" s="137">
        <v>-2671</v>
      </c>
      <c r="K57" s="195" t="s">
        <v>235</v>
      </c>
    </row>
    <row r="58" spans="1:11" x14ac:dyDescent="0.2">
      <c r="A58" s="52" t="s">
        <v>92</v>
      </c>
      <c r="B58" s="16">
        <f>SUM(B53:B57)</f>
        <v>8481</v>
      </c>
      <c r="C58" s="72">
        <f>B58/D15*100</f>
        <v>5.0218495754432091</v>
      </c>
      <c r="D58" s="16">
        <f>SUM(D53:D57)</f>
        <v>14144</v>
      </c>
      <c r="E58" s="54">
        <f>D58/G15*100</f>
        <v>8.3351012422506656</v>
      </c>
      <c r="F58" s="16">
        <f>SUM(F53:F57)</f>
        <v>14779</v>
      </c>
      <c r="G58" s="72">
        <f>F58/D25*100</f>
        <v>4.3906322878881054</v>
      </c>
      <c r="H58" s="16">
        <f>SUM(H53:H57)</f>
        <v>19077</v>
      </c>
      <c r="I58" s="54">
        <f>H58/G25*100</f>
        <v>5.5947891066285802</v>
      </c>
      <c r="J58" s="16">
        <f>SUM(J53:J57)</f>
        <v>48391</v>
      </c>
      <c r="K58" s="57">
        <f>J58/D35*100</f>
        <v>7.1798333790811366</v>
      </c>
    </row>
    <row r="59" spans="1:11" x14ac:dyDescent="0.2">
      <c r="A59" s="141" t="s">
        <v>121</v>
      </c>
      <c r="B59" s="17">
        <f>-77-513</f>
        <v>-590</v>
      </c>
      <c r="C59" s="187"/>
      <c r="D59" s="17">
        <v>-3356</v>
      </c>
      <c r="E59" s="17"/>
      <c r="F59" s="17">
        <f>102-1100</f>
        <v>-998</v>
      </c>
      <c r="G59" s="187"/>
      <c r="H59" s="17">
        <v>-4316</v>
      </c>
      <c r="I59" s="17"/>
      <c r="J59" s="17">
        <v>-5396</v>
      </c>
      <c r="K59" s="187"/>
    </row>
    <row r="60" spans="1:11" x14ac:dyDescent="0.2">
      <c r="A60" s="63" t="s">
        <v>11</v>
      </c>
      <c r="B60" s="16">
        <f>SUM(B58:B59)</f>
        <v>7891</v>
      </c>
      <c r="C60" s="52"/>
      <c r="D60" s="16">
        <f>SUM(D58:D59)</f>
        <v>10788</v>
      </c>
      <c r="E60" s="16"/>
      <c r="F60" s="16">
        <f>SUM(F58:F59)</f>
        <v>13781</v>
      </c>
      <c r="G60" s="52"/>
      <c r="H60" s="16">
        <f>SUM(H58:H59)</f>
        <v>14761</v>
      </c>
      <c r="I60" s="16"/>
      <c r="J60" s="16">
        <f>SUM(J58:J59)</f>
        <v>42995</v>
      </c>
      <c r="K60" s="52"/>
    </row>
    <row r="61" spans="1:11" x14ac:dyDescent="0.2">
      <c r="A61" s="52"/>
      <c r="B61" s="52"/>
      <c r="C61" s="52"/>
      <c r="D61" s="52"/>
      <c r="E61" s="16"/>
      <c r="F61" s="297"/>
      <c r="G61" s="297"/>
      <c r="H61" s="298"/>
      <c r="I61" s="16"/>
      <c r="J61" s="297"/>
    </row>
    <row r="62" spans="1:11" x14ac:dyDescent="0.2">
      <c r="A62" s="299" t="s">
        <v>196</v>
      </c>
      <c r="B62" s="299" t="s">
        <v>235</v>
      </c>
      <c r="C62" s="299"/>
      <c r="D62" s="299"/>
      <c r="E62" s="299"/>
      <c r="F62" s="299"/>
    </row>
    <row r="63" spans="1:11" x14ac:dyDescent="0.2">
      <c r="C63" s="226"/>
      <c r="D63" s="226"/>
      <c r="E63" s="300"/>
      <c r="F63" s="300"/>
      <c r="G63" s="59"/>
    </row>
    <row r="64" spans="1:11" x14ac:dyDescent="0.2">
      <c r="A64" s="301" t="s">
        <v>93</v>
      </c>
      <c r="B64" s="146" t="s">
        <v>296</v>
      </c>
      <c r="C64" s="146" t="s">
        <v>295</v>
      </c>
      <c r="D64" s="146" t="s">
        <v>254</v>
      </c>
      <c r="E64" s="302"/>
      <c r="F64" s="302"/>
      <c r="G64" s="62"/>
    </row>
    <row r="65" spans="1:7" x14ac:dyDescent="0.2">
      <c r="A65" s="303"/>
      <c r="E65" s="304"/>
      <c r="F65" s="304"/>
      <c r="G65" s="62"/>
    </row>
    <row r="66" spans="1:7" x14ac:dyDescent="0.2">
      <c r="A66" s="299" t="s">
        <v>115</v>
      </c>
      <c r="E66" s="305"/>
      <c r="F66" s="305"/>
      <c r="G66" s="62"/>
    </row>
    <row r="67" spans="1:7" x14ac:dyDescent="0.2">
      <c r="A67" s="294" t="s">
        <v>111</v>
      </c>
      <c r="B67" s="59">
        <v>220751</v>
      </c>
      <c r="C67" s="59">
        <v>239502</v>
      </c>
      <c r="D67" s="59">
        <v>228457</v>
      </c>
      <c r="E67" s="60"/>
      <c r="F67" s="60"/>
      <c r="G67" s="62"/>
    </row>
    <row r="68" spans="1:7" x14ac:dyDescent="0.2">
      <c r="A68" s="294" t="s">
        <v>269</v>
      </c>
      <c r="B68" s="59">
        <v>74761</v>
      </c>
      <c r="C68" s="59">
        <v>82294</v>
      </c>
      <c r="D68" s="59">
        <v>81573</v>
      </c>
      <c r="E68" s="60"/>
      <c r="F68" s="60"/>
      <c r="G68" s="62"/>
    </row>
    <row r="69" spans="1:7" x14ac:dyDescent="0.2">
      <c r="A69" s="294" t="s">
        <v>270</v>
      </c>
      <c r="B69" s="59">
        <v>114236</v>
      </c>
      <c r="C69" s="59">
        <v>105588</v>
      </c>
      <c r="D69" s="59">
        <v>105718</v>
      </c>
      <c r="E69" s="60"/>
      <c r="F69" s="60"/>
      <c r="G69" s="62"/>
    </row>
    <row r="70" spans="1:7" x14ac:dyDescent="0.2">
      <c r="A70" s="294" t="s">
        <v>203</v>
      </c>
      <c r="B70" s="59">
        <v>26665</v>
      </c>
      <c r="C70" s="59">
        <v>28838</v>
      </c>
      <c r="D70" s="59">
        <v>30179</v>
      </c>
      <c r="E70" s="60"/>
      <c r="F70" s="60"/>
      <c r="G70" s="62"/>
    </row>
    <row r="71" spans="1:7" x14ac:dyDescent="0.2">
      <c r="A71" s="62" t="s">
        <v>112</v>
      </c>
      <c r="B71" s="59">
        <v>10823</v>
      </c>
      <c r="C71" s="59">
        <v>9704</v>
      </c>
      <c r="D71" s="59">
        <v>9853</v>
      </c>
      <c r="E71" s="60"/>
      <c r="F71" s="60"/>
      <c r="G71" s="62"/>
    </row>
    <row r="72" spans="1:7" x14ac:dyDescent="0.2">
      <c r="A72" s="141" t="s">
        <v>116</v>
      </c>
      <c r="B72" s="61">
        <v>25106</v>
      </c>
      <c r="C72" s="61">
        <v>25971</v>
      </c>
      <c r="D72" s="61">
        <v>25473</v>
      </c>
      <c r="E72" s="60"/>
      <c r="F72" s="60"/>
      <c r="G72" s="62"/>
    </row>
    <row r="73" spans="1:7" x14ac:dyDescent="0.2">
      <c r="A73" s="52" t="s">
        <v>193</v>
      </c>
      <c r="B73" s="59">
        <f>SUM(B67:B72)</f>
        <v>472342</v>
      </c>
      <c r="C73" s="59">
        <f>SUM(C67:C72)</f>
        <v>491897</v>
      </c>
      <c r="D73" s="59">
        <f>SUM(D67:D72)</f>
        <v>481253</v>
      </c>
      <c r="E73" s="60"/>
      <c r="F73" s="60"/>
      <c r="G73" s="62"/>
    </row>
    <row r="74" spans="1:7" x14ac:dyDescent="0.2">
      <c r="E74" s="60"/>
      <c r="F74" s="60"/>
      <c r="G74" s="62"/>
    </row>
    <row r="75" spans="1:7" x14ac:dyDescent="0.2">
      <c r="A75" s="299" t="s">
        <v>51</v>
      </c>
      <c r="B75" s="63" t="s">
        <v>235</v>
      </c>
      <c r="C75" s="63" t="s">
        <v>235</v>
      </c>
      <c r="D75" s="63" t="s">
        <v>235</v>
      </c>
      <c r="E75" s="305"/>
      <c r="F75" s="305"/>
      <c r="G75" s="62"/>
    </row>
    <row r="76" spans="1:7" x14ac:dyDescent="0.2">
      <c r="A76" s="294" t="s">
        <v>111</v>
      </c>
      <c r="B76" s="59">
        <v>51375</v>
      </c>
      <c r="C76" s="59">
        <v>44270</v>
      </c>
      <c r="D76" s="59">
        <v>42381</v>
      </c>
      <c r="E76" s="60"/>
      <c r="F76" s="60"/>
      <c r="G76" s="62"/>
    </row>
    <row r="77" spans="1:7" x14ac:dyDescent="0.2">
      <c r="A77" s="294" t="s">
        <v>269</v>
      </c>
      <c r="B77" s="60">
        <v>22199</v>
      </c>
      <c r="C77" s="60">
        <v>19431</v>
      </c>
      <c r="D77" s="60">
        <v>18687</v>
      </c>
      <c r="E77" s="60"/>
      <c r="F77" s="60"/>
      <c r="G77" s="62"/>
    </row>
    <row r="78" spans="1:7" x14ac:dyDescent="0.2">
      <c r="A78" s="294" t="s">
        <v>270</v>
      </c>
      <c r="B78" s="60">
        <v>51791</v>
      </c>
      <c r="C78" s="60">
        <v>49397</v>
      </c>
      <c r="D78" s="60">
        <v>50073</v>
      </c>
      <c r="E78" s="60"/>
      <c r="F78" s="60"/>
      <c r="G78" s="62"/>
    </row>
    <row r="79" spans="1:7" x14ac:dyDescent="0.2">
      <c r="A79" s="294" t="s">
        <v>203</v>
      </c>
      <c r="B79" s="60">
        <v>7268</v>
      </c>
      <c r="C79" s="60">
        <v>7060</v>
      </c>
      <c r="D79" s="60">
        <v>6094</v>
      </c>
      <c r="E79" s="60"/>
      <c r="F79" s="60"/>
      <c r="G79" s="62"/>
    </row>
    <row r="80" spans="1:7" x14ac:dyDescent="0.2">
      <c r="A80" s="62" t="s">
        <v>112</v>
      </c>
      <c r="B80" s="60">
        <v>1052</v>
      </c>
      <c r="C80" s="60">
        <v>1054</v>
      </c>
      <c r="D80" s="60">
        <v>1378</v>
      </c>
      <c r="E80" s="60"/>
      <c r="F80" s="60"/>
      <c r="G80" s="62"/>
    </row>
    <row r="81" spans="1:8" x14ac:dyDescent="0.2">
      <c r="A81" s="141" t="s">
        <v>117</v>
      </c>
      <c r="B81" s="61">
        <v>120582</v>
      </c>
      <c r="C81" s="61">
        <v>161055</v>
      </c>
      <c r="D81" s="61">
        <v>129637</v>
      </c>
      <c r="E81" s="60"/>
      <c r="F81" s="60"/>
      <c r="G81" s="62"/>
    </row>
    <row r="82" spans="1:8" x14ac:dyDescent="0.2">
      <c r="A82" s="52" t="s">
        <v>193</v>
      </c>
      <c r="B82" s="59">
        <f>SUM(B76:B81)</f>
        <v>254267</v>
      </c>
      <c r="C82" s="59">
        <f>SUM(C76:C81)</f>
        <v>282267</v>
      </c>
      <c r="D82" s="59">
        <f>SUM(D76:D81)</f>
        <v>248250</v>
      </c>
      <c r="E82" s="60"/>
      <c r="F82" s="60"/>
      <c r="G82" s="62"/>
    </row>
    <row r="83" spans="1:8" x14ac:dyDescent="0.2">
      <c r="C83" s="226"/>
      <c r="E83" s="226"/>
      <c r="F83" s="60"/>
      <c r="G83" s="59"/>
      <c r="H83" s="62"/>
    </row>
    <row r="84" spans="1:8" x14ac:dyDescent="0.2">
      <c r="A84" s="306">
        <v>1000</v>
      </c>
      <c r="B84" s="51" t="s">
        <v>294</v>
      </c>
      <c r="C84" s="51" t="s">
        <v>245</v>
      </c>
      <c r="D84" s="51" t="s">
        <v>293</v>
      </c>
      <c r="E84" s="51" t="s">
        <v>292</v>
      </c>
      <c r="F84" s="139" t="str">
        <f>J51</f>
        <v>1-12/2012</v>
      </c>
      <c r="G84" s="62"/>
    </row>
    <row r="85" spans="1:8" x14ac:dyDescent="0.2">
      <c r="A85" s="299" t="s">
        <v>118</v>
      </c>
      <c r="C85" s="140"/>
      <c r="E85" s="140"/>
      <c r="F85" s="140"/>
      <c r="G85" s="62"/>
    </row>
    <row r="86" spans="1:8" x14ac:dyDescent="0.2">
      <c r="A86" s="294" t="s">
        <v>111</v>
      </c>
      <c r="B86" s="59">
        <v>4885</v>
      </c>
      <c r="C86" s="59">
        <v>3774</v>
      </c>
      <c r="D86" s="59">
        <v>7357</v>
      </c>
      <c r="E86" s="59">
        <v>8055</v>
      </c>
      <c r="F86" s="59">
        <v>16149</v>
      </c>
      <c r="G86" s="60"/>
    </row>
    <row r="87" spans="1:8" x14ac:dyDescent="0.2">
      <c r="A87" s="294" t="s">
        <v>269</v>
      </c>
      <c r="B87" s="134">
        <v>1071</v>
      </c>
      <c r="C87" s="134">
        <v>2598</v>
      </c>
      <c r="D87" s="134">
        <v>1585</v>
      </c>
      <c r="E87" s="134">
        <v>4499</v>
      </c>
      <c r="F87" s="134">
        <v>11272</v>
      </c>
      <c r="G87" s="62"/>
    </row>
    <row r="88" spans="1:8" x14ac:dyDescent="0.2">
      <c r="A88" s="294" t="s">
        <v>270</v>
      </c>
      <c r="B88" s="134">
        <v>2846</v>
      </c>
      <c r="C88" s="134">
        <v>3050</v>
      </c>
      <c r="D88" s="134">
        <v>5541</v>
      </c>
      <c r="E88" s="134">
        <v>8242</v>
      </c>
      <c r="F88" s="134">
        <v>14727</v>
      </c>
      <c r="G88" s="62"/>
    </row>
    <row r="89" spans="1:8" x14ac:dyDescent="0.2">
      <c r="A89" s="294" t="s">
        <v>203</v>
      </c>
      <c r="B89" s="60">
        <v>37</v>
      </c>
      <c r="C89" s="60">
        <v>233</v>
      </c>
      <c r="D89" s="60">
        <v>82</v>
      </c>
      <c r="E89" s="60">
        <v>330</v>
      </c>
      <c r="F89" s="60">
        <v>486</v>
      </c>
      <c r="G89" s="62"/>
    </row>
    <row r="90" spans="1:8" x14ac:dyDescent="0.2">
      <c r="A90" s="141" t="s">
        <v>112</v>
      </c>
      <c r="B90" s="61">
        <v>1898</v>
      </c>
      <c r="C90" s="61">
        <v>6704</v>
      </c>
      <c r="D90" s="61">
        <v>2091</v>
      </c>
      <c r="E90" s="61">
        <v>6707</v>
      </c>
      <c r="F90" s="61">
        <v>6751</v>
      </c>
      <c r="G90" s="62"/>
    </row>
    <row r="91" spans="1:8" x14ac:dyDescent="0.2">
      <c r="A91" s="52" t="s">
        <v>193</v>
      </c>
      <c r="B91" s="59">
        <f>SUM(B86:B90)</f>
        <v>10737</v>
      </c>
      <c r="C91" s="59">
        <f>SUM(C86:C90)</f>
        <v>16359</v>
      </c>
      <c r="D91" s="59">
        <f>SUM(D86:D90)</f>
        <v>16656</v>
      </c>
      <c r="E91" s="59">
        <f>SUM(E86:E90)</f>
        <v>27833</v>
      </c>
      <c r="F91" s="59">
        <f>SUM(F86:F90)</f>
        <v>49385</v>
      </c>
      <c r="G91" s="60"/>
    </row>
    <row r="92" spans="1:8" x14ac:dyDescent="0.2">
      <c r="B92" s="59"/>
      <c r="C92" s="59"/>
      <c r="D92" s="59" t="s">
        <v>235</v>
      </c>
      <c r="E92" s="60"/>
      <c r="F92" s="62"/>
      <c r="G92" s="62"/>
    </row>
    <row r="93" spans="1:8" x14ac:dyDescent="0.2">
      <c r="A93" s="299" t="s">
        <v>119</v>
      </c>
      <c r="B93" s="140"/>
      <c r="C93" s="140"/>
      <c r="D93" s="140"/>
      <c r="E93" s="307"/>
      <c r="F93" s="305"/>
      <c r="G93" s="62"/>
    </row>
    <row r="94" spans="1:8" x14ac:dyDescent="0.2">
      <c r="A94" s="294" t="s">
        <v>111</v>
      </c>
      <c r="B94" s="59">
        <v>5464</v>
      </c>
      <c r="C94" s="59">
        <v>6436</v>
      </c>
      <c r="D94" s="59">
        <v>11059</v>
      </c>
      <c r="E94" s="59">
        <v>12798</v>
      </c>
      <c r="F94" s="59">
        <v>24690</v>
      </c>
      <c r="G94" s="62"/>
    </row>
    <row r="95" spans="1:8" x14ac:dyDescent="0.2">
      <c r="A95" s="294" t="s">
        <v>269</v>
      </c>
      <c r="B95" s="134">
        <v>1684</v>
      </c>
      <c r="C95" s="134">
        <v>1676</v>
      </c>
      <c r="D95" s="134">
        <v>3347</v>
      </c>
      <c r="E95" s="134">
        <v>3320</v>
      </c>
      <c r="F95" s="134">
        <v>7084</v>
      </c>
      <c r="G95" s="62"/>
    </row>
    <row r="96" spans="1:8" x14ac:dyDescent="0.2">
      <c r="A96" s="294" t="s">
        <v>270</v>
      </c>
      <c r="B96" s="134">
        <v>3287</v>
      </c>
      <c r="C96" s="134">
        <v>2813</v>
      </c>
      <c r="D96" s="134">
        <v>6526</v>
      </c>
      <c r="E96" s="134">
        <v>5561</v>
      </c>
      <c r="F96" s="134">
        <v>11276</v>
      </c>
      <c r="G96" s="62"/>
    </row>
    <row r="97" spans="1:8" x14ac:dyDescent="0.2">
      <c r="A97" s="294" t="s">
        <v>203</v>
      </c>
      <c r="B97" s="60">
        <v>75</v>
      </c>
      <c r="C97" s="60">
        <v>66</v>
      </c>
      <c r="D97" s="60">
        <v>152</v>
      </c>
      <c r="E97" s="60">
        <v>138</v>
      </c>
      <c r="F97" s="60">
        <v>281</v>
      </c>
      <c r="G97" s="62"/>
    </row>
    <row r="98" spans="1:8" x14ac:dyDescent="0.2">
      <c r="A98" s="141" t="s">
        <v>112</v>
      </c>
      <c r="B98" s="61">
        <v>3</v>
      </c>
      <c r="C98" s="61">
        <v>4</v>
      </c>
      <c r="D98" s="61">
        <v>7</v>
      </c>
      <c r="E98" s="61">
        <v>4</v>
      </c>
      <c r="F98" s="61">
        <v>9</v>
      </c>
      <c r="G98" s="62"/>
    </row>
    <row r="99" spans="1:8" x14ac:dyDescent="0.2">
      <c r="A99" s="52" t="s">
        <v>193</v>
      </c>
      <c r="B99" s="59">
        <f>SUM(B94:B98)</f>
        <v>10513</v>
      </c>
      <c r="C99" s="59">
        <f>SUM(C94:C98)</f>
        <v>10995</v>
      </c>
      <c r="D99" s="59">
        <f>SUM(D94:D98)</f>
        <v>21091</v>
      </c>
      <c r="E99" s="59">
        <f>SUM(E94:E98)</f>
        <v>21821</v>
      </c>
      <c r="F99" s="59">
        <f>SUM(F94:F98)</f>
        <v>43340</v>
      </c>
      <c r="G99" s="62"/>
    </row>
    <row r="100" spans="1:8" x14ac:dyDescent="0.2">
      <c r="A100" s="52"/>
      <c r="B100" s="59"/>
      <c r="C100" s="59"/>
      <c r="D100" s="59"/>
      <c r="E100" s="60"/>
      <c r="F100" s="59"/>
      <c r="G100" s="60"/>
      <c r="H100" s="62"/>
    </row>
    <row r="101" spans="1:8" x14ac:dyDescent="0.2">
      <c r="A101" s="299" t="s">
        <v>207</v>
      </c>
      <c r="B101" s="59"/>
      <c r="C101" s="59"/>
      <c r="D101" s="59"/>
      <c r="E101" s="60"/>
      <c r="F101" s="60"/>
      <c r="G101" s="62"/>
    </row>
    <row r="102" spans="1:8" x14ac:dyDescent="0.2">
      <c r="A102" s="294" t="s">
        <v>111</v>
      </c>
      <c r="C102" s="63">
        <v>302</v>
      </c>
      <c r="E102" s="59">
        <v>302</v>
      </c>
      <c r="F102" s="59">
        <v>302</v>
      </c>
      <c r="G102" s="62"/>
    </row>
    <row r="103" spans="1:8" x14ac:dyDescent="0.2">
      <c r="A103" s="294" t="s">
        <v>269</v>
      </c>
      <c r="E103" s="59"/>
      <c r="F103" s="59"/>
      <c r="G103" s="62"/>
    </row>
    <row r="104" spans="1:8" x14ac:dyDescent="0.2">
      <c r="A104" s="294" t="s">
        <v>270</v>
      </c>
      <c r="E104" s="59"/>
      <c r="F104" s="59"/>
      <c r="G104" s="62"/>
    </row>
    <row r="105" spans="1:8" x14ac:dyDescent="0.2">
      <c r="A105" s="294" t="s">
        <v>203</v>
      </c>
      <c r="E105" s="59"/>
      <c r="F105" s="59"/>
      <c r="G105" s="62"/>
    </row>
    <row r="106" spans="1:8" x14ac:dyDescent="0.2">
      <c r="A106" s="141" t="s">
        <v>112</v>
      </c>
      <c r="B106" s="61">
        <v>5027</v>
      </c>
      <c r="C106" s="61"/>
      <c r="D106" s="61">
        <v>5027</v>
      </c>
      <c r="E106" s="61"/>
      <c r="F106" s="61"/>
      <c r="G106" s="62"/>
    </row>
    <row r="107" spans="1:8" x14ac:dyDescent="0.2">
      <c r="A107" s="52" t="s">
        <v>193</v>
      </c>
      <c r="B107" s="59">
        <f>SUM(B102:B106)</f>
        <v>5027</v>
      </c>
      <c r="C107" s="59">
        <f>SUM(C102:C106)</f>
        <v>302</v>
      </c>
      <c r="D107" s="59">
        <f>SUM(D102:D106)</f>
        <v>5027</v>
      </c>
      <c r="E107" s="59">
        <f>SUM(E102:E106)</f>
        <v>302</v>
      </c>
      <c r="F107" s="59">
        <f>SUM(F102:F106)</f>
        <v>302</v>
      </c>
    </row>
    <row r="108" spans="1:8" x14ac:dyDescent="0.2">
      <c r="E108" s="62"/>
    </row>
    <row r="109" spans="1:8" x14ac:dyDescent="0.2">
      <c r="B109" s="59"/>
    </row>
    <row r="110" spans="1:8" x14ac:dyDescent="0.2">
      <c r="B110" s="59"/>
    </row>
    <row r="113" spans="1:1" x14ac:dyDescent="0.2">
      <c r="A113" s="305"/>
    </row>
    <row r="114" spans="1:1" x14ac:dyDescent="0.2">
      <c r="A114" s="62"/>
    </row>
    <row r="115" spans="1:1" x14ac:dyDescent="0.2">
      <c r="A115" s="308"/>
    </row>
    <row r="116" spans="1:1" x14ac:dyDescent="0.2">
      <c r="A116" s="308"/>
    </row>
    <row r="117" spans="1:1" x14ac:dyDescent="0.2">
      <c r="A117" s="62"/>
    </row>
    <row r="118" spans="1:1" x14ac:dyDescent="0.2">
      <c r="A118" s="62"/>
    </row>
    <row r="119" spans="1:1" x14ac:dyDescent="0.2">
      <c r="A119" s="62"/>
    </row>
    <row r="120" spans="1:1" x14ac:dyDescent="0.2">
      <c r="A120" s="62"/>
    </row>
  </sheetData>
  <phoneticPr fontId="3" type="noConversion"/>
  <pageMargins left="0.78740157480314965" right="0.23622047244094491" top="0.33" bottom="0.24" header="0.51181102362204722" footer="0.4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9" enableFormatConditionsCalculation="0">
    <pageSetUpPr fitToPage="1"/>
  </sheetPr>
  <dimension ref="A1:K35"/>
  <sheetViews>
    <sheetView zoomScaleNormal="100" workbookViewId="0"/>
  </sheetViews>
  <sheetFormatPr defaultRowHeight="12.75" x14ac:dyDescent="0.2"/>
  <cols>
    <col min="1" max="1" width="31.28515625" style="63" customWidth="1"/>
    <col min="2" max="6" width="13.5703125" style="63" customWidth="1"/>
    <col min="7" max="7" width="11.28515625" style="63" customWidth="1"/>
    <col min="8" max="8" width="10.140625" style="63" bestFit="1" customWidth="1"/>
    <col min="9" max="16384" width="9.140625" style="63"/>
  </cols>
  <sheetData>
    <row r="1" spans="1:11" x14ac:dyDescent="0.2">
      <c r="A1" s="292" t="s">
        <v>109</v>
      </c>
      <c r="B1" s="292"/>
      <c r="C1" s="292"/>
      <c r="D1" s="292"/>
      <c r="E1" s="292"/>
      <c r="F1" s="292"/>
    </row>
    <row r="3" spans="1:11" ht="15.75" x14ac:dyDescent="0.25">
      <c r="A3" s="149" t="s">
        <v>137</v>
      </c>
      <c r="B3" s="149"/>
      <c r="C3" s="149"/>
      <c r="D3" s="149"/>
      <c r="E3" s="149"/>
      <c r="F3" s="149"/>
    </row>
    <row r="4" spans="1:11" x14ac:dyDescent="0.2">
      <c r="G4" s="299"/>
    </row>
    <row r="5" spans="1:11" x14ac:dyDescent="0.2">
      <c r="A5" s="301" t="s">
        <v>93</v>
      </c>
      <c r="B5" s="163" t="s">
        <v>294</v>
      </c>
      <c r="C5" s="163" t="s">
        <v>266</v>
      </c>
      <c r="D5" s="163" t="s">
        <v>252</v>
      </c>
      <c r="E5" s="163" t="s">
        <v>251</v>
      </c>
      <c r="F5" s="163" t="s">
        <v>245</v>
      </c>
      <c r="G5" s="163" t="s">
        <v>227</v>
      </c>
    </row>
    <row r="6" spans="1:11" x14ac:dyDescent="0.2">
      <c r="A6" s="62"/>
      <c r="D6" s="62"/>
      <c r="E6" s="62"/>
      <c r="F6" s="62"/>
      <c r="G6" s="62"/>
    </row>
    <row r="7" spans="1:11" x14ac:dyDescent="0.2">
      <c r="A7" s="299" t="s">
        <v>1</v>
      </c>
      <c r="D7" s="299"/>
      <c r="E7" s="299"/>
      <c r="F7" s="299"/>
      <c r="G7" s="299"/>
    </row>
    <row r="8" spans="1:11" x14ac:dyDescent="0.2">
      <c r="A8" s="294" t="s">
        <v>111</v>
      </c>
      <c r="B8" s="59">
        <v>66597</v>
      </c>
      <c r="C8" s="59">
        <v>60201</v>
      </c>
      <c r="D8" s="59">
        <v>64670</v>
      </c>
      <c r="E8" s="59">
        <v>66388</v>
      </c>
      <c r="F8" s="59">
        <v>69136</v>
      </c>
      <c r="G8" s="59">
        <v>65467</v>
      </c>
      <c r="H8" s="143"/>
      <c r="I8" s="143"/>
      <c r="J8" s="143"/>
      <c r="K8" s="143"/>
    </row>
    <row r="9" spans="1:11" x14ac:dyDescent="0.2">
      <c r="A9" s="294" t="s">
        <v>269</v>
      </c>
      <c r="B9" s="59">
        <v>20002</v>
      </c>
      <c r="C9" s="59">
        <v>13730</v>
      </c>
      <c r="D9" s="134">
        <v>18770</v>
      </c>
      <c r="E9" s="134">
        <v>18145</v>
      </c>
      <c r="F9" s="134">
        <v>20158</v>
      </c>
      <c r="G9" s="134">
        <v>12923</v>
      </c>
      <c r="H9" s="143"/>
      <c r="I9" s="143"/>
    </row>
    <row r="10" spans="1:11" x14ac:dyDescent="0.2">
      <c r="A10" s="294" t="s">
        <v>270</v>
      </c>
      <c r="B10" s="59">
        <v>73395</v>
      </c>
      <c r="C10" s="59">
        <v>75796</v>
      </c>
      <c r="D10" s="134">
        <v>74789</v>
      </c>
      <c r="E10" s="134">
        <v>72708</v>
      </c>
      <c r="F10" s="134">
        <v>72376</v>
      </c>
      <c r="G10" s="134">
        <v>79620</v>
      </c>
      <c r="H10" s="143"/>
      <c r="I10" s="143"/>
    </row>
    <row r="11" spans="1:11" x14ac:dyDescent="0.2">
      <c r="A11" s="294" t="s">
        <v>203</v>
      </c>
      <c r="B11" s="59">
        <v>12991</v>
      </c>
      <c r="C11" s="59">
        <v>21770</v>
      </c>
      <c r="D11" s="134">
        <v>18287</v>
      </c>
      <c r="E11" s="134">
        <v>7977</v>
      </c>
      <c r="F11" s="134">
        <v>12099</v>
      </c>
      <c r="G11" s="134">
        <v>17584</v>
      </c>
      <c r="H11" s="143"/>
      <c r="I11" s="143"/>
    </row>
    <row r="12" spans="1:11" x14ac:dyDescent="0.2">
      <c r="A12" s="62" t="s">
        <v>112</v>
      </c>
      <c r="B12" s="59"/>
      <c r="C12" s="59"/>
      <c r="H12" s="143"/>
      <c r="I12" s="143"/>
    </row>
    <row r="13" spans="1:11" x14ac:dyDescent="0.2">
      <c r="A13" s="141" t="s">
        <v>113</v>
      </c>
      <c r="B13" s="61">
        <v>-4103</v>
      </c>
      <c r="C13" s="61">
        <v>-3776</v>
      </c>
      <c r="D13" s="61">
        <v>-4725</v>
      </c>
      <c r="E13" s="61">
        <v>-4002</v>
      </c>
      <c r="F13" s="61">
        <v>-4077</v>
      </c>
      <c r="G13" s="61">
        <v>-4308</v>
      </c>
      <c r="H13" s="143"/>
      <c r="I13" s="143"/>
    </row>
    <row r="14" spans="1:11" x14ac:dyDescent="0.2">
      <c r="A14" s="52" t="s">
        <v>193</v>
      </c>
      <c r="B14" s="16">
        <f t="shared" ref="B14:G14" si="0">SUM(B8:B13)</f>
        <v>168882</v>
      </c>
      <c r="C14" s="16">
        <f t="shared" si="0"/>
        <v>167721</v>
      </c>
      <c r="D14" s="16">
        <f t="shared" si="0"/>
        <v>171791</v>
      </c>
      <c r="E14" s="16">
        <f t="shared" si="0"/>
        <v>161216</v>
      </c>
      <c r="F14" s="16">
        <f t="shared" si="0"/>
        <v>169692</v>
      </c>
      <c r="G14" s="16">
        <f t="shared" si="0"/>
        <v>171286</v>
      </c>
      <c r="H14" s="309"/>
      <c r="I14" s="143"/>
      <c r="J14" s="143"/>
      <c r="K14" s="143"/>
    </row>
    <row r="15" spans="1:11" x14ac:dyDescent="0.2">
      <c r="H15" s="143"/>
    </row>
    <row r="16" spans="1:11" x14ac:dyDescent="0.2">
      <c r="A16" s="299" t="s">
        <v>8</v>
      </c>
      <c r="D16" s="299"/>
      <c r="E16" s="299"/>
      <c r="F16" s="299"/>
      <c r="G16" s="299"/>
      <c r="H16" s="59"/>
    </row>
    <row r="17" spans="1:9" x14ac:dyDescent="0.2">
      <c r="A17" s="294" t="s">
        <v>111</v>
      </c>
      <c r="B17" s="59">
        <v>9059</v>
      </c>
      <c r="C17" s="59">
        <v>6224</v>
      </c>
      <c r="D17" s="59">
        <v>6592</v>
      </c>
      <c r="E17" s="59">
        <v>11019</v>
      </c>
      <c r="F17" s="59">
        <v>12368</v>
      </c>
      <c r="G17" s="59">
        <v>4272</v>
      </c>
      <c r="H17" s="59"/>
      <c r="I17" s="59"/>
    </row>
    <row r="18" spans="1:9" x14ac:dyDescent="0.2">
      <c r="A18" s="294" t="s">
        <v>269</v>
      </c>
      <c r="B18" s="59">
        <v>1895</v>
      </c>
      <c r="C18" s="59">
        <v>-519</v>
      </c>
      <c r="D18" s="134">
        <v>1161</v>
      </c>
      <c r="E18" s="134">
        <v>1789</v>
      </c>
      <c r="F18" s="134">
        <v>2199</v>
      </c>
      <c r="G18" s="134">
        <v>-1257</v>
      </c>
      <c r="H18" s="59"/>
      <c r="I18" s="59"/>
    </row>
    <row r="19" spans="1:9" x14ac:dyDescent="0.2">
      <c r="A19" s="294" t="s">
        <v>270</v>
      </c>
      <c r="B19" s="59">
        <v>2830</v>
      </c>
      <c r="C19" s="59">
        <v>429</v>
      </c>
      <c r="D19" s="134">
        <v>2516</v>
      </c>
      <c r="E19" s="134">
        <v>7843</v>
      </c>
      <c r="F19" s="134">
        <v>1025</v>
      </c>
      <c r="G19" s="134">
        <v>1596</v>
      </c>
      <c r="H19" s="59"/>
      <c r="I19" s="59"/>
    </row>
    <row r="20" spans="1:9" x14ac:dyDescent="0.2">
      <c r="A20" s="294" t="s">
        <v>203</v>
      </c>
      <c r="B20" s="59">
        <v>94</v>
      </c>
      <c r="C20" s="59">
        <v>967</v>
      </c>
      <c r="D20" s="134">
        <v>269</v>
      </c>
      <c r="E20" s="134">
        <v>-384</v>
      </c>
      <c r="F20" s="134">
        <v>-733</v>
      </c>
      <c r="G20" s="134">
        <v>787</v>
      </c>
      <c r="H20" s="59"/>
      <c r="I20" s="59"/>
    </row>
    <row r="21" spans="1:9" x14ac:dyDescent="0.2">
      <c r="A21" s="141" t="s">
        <v>112</v>
      </c>
      <c r="B21" s="61">
        <v>-5397</v>
      </c>
      <c r="C21" s="61">
        <v>-803</v>
      </c>
      <c r="D21" s="61">
        <v>-853</v>
      </c>
      <c r="E21" s="61">
        <v>-638</v>
      </c>
      <c r="F21" s="61">
        <v>-715</v>
      </c>
      <c r="G21" s="61">
        <v>-465</v>
      </c>
      <c r="H21" s="59"/>
      <c r="I21" s="59"/>
    </row>
    <row r="22" spans="1:9" x14ac:dyDescent="0.2">
      <c r="A22" s="52" t="s">
        <v>193</v>
      </c>
      <c r="B22" s="16">
        <f t="shared" ref="B22:G22" si="1">SUM(B17:B21)</f>
        <v>8481</v>
      </c>
      <c r="C22" s="16">
        <f t="shared" si="1"/>
        <v>6298</v>
      </c>
      <c r="D22" s="16">
        <f t="shared" si="1"/>
        <v>9685</v>
      </c>
      <c r="E22" s="16">
        <f t="shared" si="1"/>
        <v>19629</v>
      </c>
      <c r="F22" s="16">
        <f t="shared" si="1"/>
        <v>14144</v>
      </c>
      <c r="G22" s="16">
        <f t="shared" si="1"/>
        <v>4933</v>
      </c>
      <c r="H22" s="59"/>
      <c r="I22" s="59"/>
    </row>
    <row r="23" spans="1:9" x14ac:dyDescent="0.2">
      <c r="H23" s="310"/>
    </row>
    <row r="24" spans="1:9" x14ac:dyDescent="0.2">
      <c r="A24" s="299" t="s">
        <v>120</v>
      </c>
      <c r="D24" s="299"/>
      <c r="E24" s="299"/>
      <c r="F24" s="299"/>
      <c r="G24" s="299"/>
      <c r="H24" s="66"/>
    </row>
    <row r="25" spans="1:9" x14ac:dyDescent="0.2">
      <c r="A25" s="294" t="s">
        <v>111</v>
      </c>
      <c r="B25" s="64">
        <f t="shared" ref="B25:C28" si="2">B17/B8*100</f>
        <v>13.602714837004671</v>
      </c>
      <c r="C25" s="64">
        <f t="shared" si="2"/>
        <v>10.338698692712747</v>
      </c>
      <c r="D25" s="64">
        <f t="shared" ref="D25:E28" si="3">D17/D8*100</f>
        <v>10.193289005721356</v>
      </c>
      <c r="E25" s="64">
        <f t="shared" si="3"/>
        <v>16.597879134783394</v>
      </c>
      <c r="F25" s="64">
        <f>F17/F8*100</f>
        <v>17.889377458921548</v>
      </c>
      <c r="G25" s="64">
        <f>G17/G8*100</f>
        <v>6.5254250232941793</v>
      </c>
      <c r="H25" s="310"/>
    </row>
    <row r="26" spans="1:9" x14ac:dyDescent="0.2">
      <c r="A26" s="294" t="s">
        <v>269</v>
      </c>
      <c r="B26" s="142">
        <f t="shared" si="2"/>
        <v>9.4740525947405256</v>
      </c>
      <c r="C26" s="142">
        <f t="shared" si="2"/>
        <v>-3.7800436999271665</v>
      </c>
      <c r="D26" s="142">
        <f t="shared" si="3"/>
        <v>6.1854022376132125</v>
      </c>
      <c r="E26" s="142">
        <f t="shared" si="3"/>
        <v>9.8594654174703766</v>
      </c>
      <c r="F26" s="142">
        <f t="shared" ref="F26:G28" si="4">F18/F9*100</f>
        <v>10.908820319476138</v>
      </c>
      <c r="G26" s="142">
        <f t="shared" si="4"/>
        <v>-9.7268436121643589</v>
      </c>
      <c r="H26" s="59"/>
    </row>
    <row r="27" spans="1:9" x14ac:dyDescent="0.2">
      <c r="A27" s="294" t="s">
        <v>270</v>
      </c>
      <c r="B27" s="142">
        <f t="shared" si="2"/>
        <v>3.8558484910416237</v>
      </c>
      <c r="C27" s="142">
        <f t="shared" si="2"/>
        <v>0.56599292838672222</v>
      </c>
      <c r="D27" s="142">
        <f t="shared" si="3"/>
        <v>3.3641310887964808</v>
      </c>
      <c r="E27" s="142">
        <f t="shared" si="3"/>
        <v>10.786983550640921</v>
      </c>
      <c r="F27" s="142">
        <f t="shared" si="4"/>
        <v>1.4162153199955787</v>
      </c>
      <c r="G27" s="142">
        <f t="shared" si="4"/>
        <v>2.0045214770158251</v>
      </c>
      <c r="H27" s="59"/>
    </row>
    <row r="28" spans="1:9" x14ac:dyDescent="0.2">
      <c r="A28" s="295" t="s">
        <v>203</v>
      </c>
      <c r="B28" s="123">
        <f t="shared" si="2"/>
        <v>0.72357786159648985</v>
      </c>
      <c r="C28" s="123">
        <f t="shared" si="2"/>
        <v>4.4418925126320623</v>
      </c>
      <c r="D28" s="123">
        <f t="shared" si="3"/>
        <v>1.4709903209930553</v>
      </c>
      <c r="E28" s="123">
        <f t="shared" si="3"/>
        <v>-4.8138397893945095</v>
      </c>
      <c r="F28" s="123">
        <f t="shared" si="4"/>
        <v>-6.0583519299115629</v>
      </c>
      <c r="G28" s="123">
        <f t="shared" si="4"/>
        <v>4.4756596906278441</v>
      </c>
      <c r="H28" s="59"/>
    </row>
    <row r="29" spans="1:9" x14ac:dyDescent="0.2">
      <c r="A29" s="52" t="s">
        <v>193</v>
      </c>
      <c r="B29" s="64">
        <f t="shared" ref="B29:G29" si="5">B22/B14*100</f>
        <v>5.0218495754432091</v>
      </c>
      <c r="C29" s="64">
        <f t="shared" si="5"/>
        <v>3.7550455816504789</v>
      </c>
      <c r="D29" s="64">
        <f t="shared" si="5"/>
        <v>5.6376643712418</v>
      </c>
      <c r="E29" s="64">
        <f t="shared" si="5"/>
        <v>12.175590512107979</v>
      </c>
      <c r="F29" s="64">
        <f t="shared" si="5"/>
        <v>8.3351012422506656</v>
      </c>
      <c r="G29" s="64">
        <f t="shared" si="5"/>
        <v>2.8799785154653623</v>
      </c>
      <c r="H29" s="59"/>
    </row>
    <row r="30" spans="1:9" x14ac:dyDescent="0.2">
      <c r="H30" s="59"/>
    </row>
    <row r="31" spans="1:9" x14ac:dyDescent="0.2">
      <c r="A31" s="141" t="s">
        <v>121</v>
      </c>
      <c r="B31" s="141">
        <v>-590</v>
      </c>
      <c r="C31" s="141">
        <v>-408</v>
      </c>
      <c r="D31" s="61">
        <v>-512</v>
      </c>
      <c r="E31" s="61">
        <v>-568</v>
      </c>
      <c r="F31" s="61">
        <v>-3356</v>
      </c>
      <c r="G31" s="61">
        <v>-960</v>
      </c>
    </row>
    <row r="32" spans="1:9" x14ac:dyDescent="0.2">
      <c r="A32" s="62"/>
      <c r="D32" s="62"/>
      <c r="E32" s="62"/>
      <c r="F32" s="62"/>
      <c r="G32" s="62"/>
    </row>
    <row r="33" spans="1:7" x14ac:dyDescent="0.2">
      <c r="A33" s="303" t="s">
        <v>11</v>
      </c>
      <c r="B33" s="58">
        <f>B22+B31</f>
        <v>7891</v>
      </c>
      <c r="C33" s="58">
        <f>C22+C31</f>
        <v>5890</v>
      </c>
      <c r="D33" s="58">
        <f>D22+D31</f>
        <v>9173</v>
      </c>
      <c r="E33" s="58">
        <f>E22+E31</f>
        <v>19061</v>
      </c>
      <c r="F33" s="58">
        <f>F22+F31</f>
        <v>10788</v>
      </c>
      <c r="G33" s="58">
        <v>3973</v>
      </c>
    </row>
    <row r="34" spans="1:7" x14ac:dyDescent="0.2">
      <c r="G34" s="59"/>
    </row>
    <row r="35" spans="1:7" x14ac:dyDescent="0.2">
      <c r="G35" s="59"/>
    </row>
  </sheetData>
  <phoneticPr fontId="3" type="noConversion"/>
  <pageMargins left="0.75" right="0.75" top="1" bottom="1" header="0.4921259845" footer="0.4921259845"/>
  <pageSetup paperSize="9" orientation="landscape" horizontalDpi="12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C1302F8C380044BC271D4C80AB6D10" ma:contentTypeVersion="1" ma:contentTypeDescription="Create a new document." ma:contentTypeScope="" ma:versionID="a313e8d638d512fb89d20fde54e7f4c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9ede44a62996045a90702d604845a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0382B3-13D7-4F46-A30A-278FB2A92651}"/>
</file>

<file path=customXml/itemProps2.xml><?xml version="1.0" encoding="utf-8"?>
<ds:datastoreItem xmlns:ds="http://schemas.openxmlformats.org/officeDocument/2006/customXml" ds:itemID="{84922A53-0E0F-4D0D-842E-A0F1E663E345}"/>
</file>

<file path=customXml/itemProps3.xml><?xml version="1.0" encoding="utf-8"?>
<ds:datastoreItem xmlns:ds="http://schemas.openxmlformats.org/officeDocument/2006/customXml" ds:itemID="{FDBBAF40-8C1D-488D-A97C-961C096460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13</vt:i4>
      </vt:variant>
      <vt:variant>
        <vt:lpstr>Nimetyt alueet</vt:lpstr>
      </vt:variant>
      <vt:variant>
        <vt:i4>10</vt:i4>
      </vt:variant>
    </vt:vector>
  </HeadingPairs>
  <TitlesOfParts>
    <vt:vector size="23" baseType="lpstr">
      <vt:lpstr>KONSERNITULOSLASKELMA</vt:lpstr>
      <vt:lpstr>LAAJA KONSERNITULOSLASKELMA</vt:lpstr>
      <vt:lpstr>KONSERNITASE</vt:lpstr>
      <vt:lpstr>LASKELMA OMAN PÄÄOMAN MUUTOKSIS</vt:lpstr>
      <vt:lpstr>OPERATIIVINEN LIIKEVOITTO</vt:lpstr>
      <vt:lpstr>TUNNUSLUVUT </vt:lpstr>
      <vt:lpstr>RAHAVIRTALASKELMA </vt:lpstr>
      <vt:lpstr>TOIMIALATIEDOT</vt:lpstr>
      <vt:lpstr>NELJÄNNEKSITTÄIN</vt:lpstr>
      <vt:lpstr>KÄYTTÖOMAISUUS</vt:lpstr>
      <vt:lpstr> LÄHIPIIRITAPAHT</vt:lpstr>
      <vt:lpstr>RAHOITUSVARAT JA -VELAT</vt:lpstr>
      <vt:lpstr>VASTUUSITOUMUKSET</vt:lpstr>
      <vt:lpstr>' LÄHIPIIRITAPAHT'!Tulostusalue</vt:lpstr>
      <vt:lpstr>KONSERNITASE!Tulostusalue</vt:lpstr>
      <vt:lpstr>KONSERNITULOSLASKELMA!Tulostusalue</vt:lpstr>
      <vt:lpstr>'LAAJA KONSERNITULOSLASKELMA'!Tulostusalue</vt:lpstr>
      <vt:lpstr>NELJÄNNEKSITTÄIN!Tulostusalue</vt:lpstr>
      <vt:lpstr>'OPERATIIVINEN LIIKEVOITTO'!Tulostusalue</vt:lpstr>
      <vt:lpstr>'RAHAVIRTALASKELMA '!Tulostusalue</vt:lpstr>
      <vt:lpstr>TOIMIALATIEDOT!Tulostusalue</vt:lpstr>
      <vt:lpstr>'TUNNUSLUVUT '!Tulostusalue</vt:lpstr>
      <vt:lpstr>VASTUUSITOUMUKSET!Tulostusalue</vt:lpstr>
    </vt:vector>
  </TitlesOfParts>
  <Company>Lassila &amp; Tikanoja Oyj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Sarsila-Etelämäki Unka</dc:creator>
  <cp:lastModifiedBy>Sara Anttila</cp:lastModifiedBy>
  <cp:lastPrinted>2013-07-16T09:05:37Z</cp:lastPrinted>
  <dcterms:created xsi:type="dcterms:W3CDTF">2007-03-05T06:29:45Z</dcterms:created>
  <dcterms:modified xsi:type="dcterms:W3CDTF">2013-08-05T19:57:02Z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0x010100B7C1302F8C380044BC271D4C80AB6D10</vt:lpwstr>
  </property>
  <property fmtid="{D5CDD505-2E9C-101B-9397-08002B2CF9AE}" pid="3" name="TemplateUrl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</Properties>
</file>