
<file path=[Content_Types].xml><?xml version="1.0" encoding="utf-8"?>
<Types xmlns="http://schemas.openxmlformats.org/package/2006/content-types">
  <Default Extension="bin" ContentType="application/vnd.openxmlformats-officedocument.spreadsheetml.customProperty"/>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xl/printerSettings/printerSettings3.bin" ContentType="application/vnd.openxmlformats-officedocument.spreadsheetml.printerSettings"/>
  <Override PartName="/xl/comments1.xml" ContentType="application/vnd.openxmlformats-officedocument.spreadsheetml.comments+xml"/>
  <Override PartName="/xl/printerSettings/printerSettings4.bin" ContentType="application/vnd.openxmlformats-officedocument.spreadsheetml.printerSettings"/>
  <Override PartName="/xl/printerSettings/printerSettings5.bin" ContentType="application/vnd.openxmlformats-officedocument.spreadsheetml.printerSettings"/>
  <Override PartName="/xl/comments2.xml" ContentType="application/vnd.openxmlformats-officedocument.spreadsheetml.comments+xml"/>
  <Override PartName="/xl/printerSettings/printerSettings6.bin" ContentType="application/vnd.openxmlformats-officedocument.spreadsheetml.printerSettings"/>
  <Override PartName="/xl/printerSettings/printerSettings7.bin" ContentType="application/vnd.openxmlformats-officedocument.spreadsheetml.printerSettings"/>
  <Override PartName="/xl/printerSettings/printerSettings8.bin" ContentType="application/vnd.openxmlformats-officedocument.spreadsheetml.printerSettings"/>
  <Override PartName="/xl/printerSettings/printerSettings9.bin" ContentType="application/vnd.openxmlformats-officedocument.spreadsheetml.printerSettings"/>
  <Override PartName="/xl/printerSettings/printerSettings10.bin" ContentType="application/vnd.openxmlformats-officedocument.spreadsheetml.printerSettings"/>
  <Override PartName="/xl/printerSettings/printerSettings11.bin" ContentType="application/vnd.openxmlformats-officedocument.spreadsheetml.printerSettings"/>
  <Override PartName="/xl/comments3.xml" ContentType="application/vnd.openxmlformats-officedocument.spreadsheetml.comments+xml"/>
  <Override PartName="/xl/threadedComments/threadedComment1.xml" ContentType="application/vnd.ms-excel.threadedcomments+xml"/>
  <Override PartName="/xl/printerSettings/printerSettings12.bin" ContentType="application/vnd.openxmlformats-officedocument.spreadsheetml.printerSettings"/>
  <Override PartName="/xl/printerSettings/printerSettings13.bin" ContentType="application/vnd.openxmlformats-officedocument.spreadsheetml.printerSettings"/>
  <Override PartName="/xl/printerSettings/printerSettings14.bin" ContentType="application/vnd.openxmlformats-officedocument.spreadsheetml.printerSettings"/>
  <Override PartName="/xl/printerSettings/printerSettings15.bin" ContentType="application/vnd.openxmlformats-officedocument.spreadsheetml.printerSettings"/>
  <Override PartName="/xl/printerSettings/printerSettings16.bin" ContentType="application/vnd.openxmlformats-officedocument.spreadsheetml.printerSettings"/>
  <Override PartName="/xl/printerSettings/printerSettings17.bin" ContentType="application/vnd.openxmlformats-officedocument.spreadsheetml.printerSettings"/>
  <Override PartName="/xl/printerSettings/printerSettings18.bin" ContentType="application/vnd.openxmlformats-officedocument.spreadsheetml.printerSettings"/>
  <Override PartName="/xl/printerSettings/printerSettings19.bin" ContentType="application/vnd.openxmlformats-officedocument.spreadsheetml.printerSettings"/>
  <Override PartName="/xl/printerSettings/printerSettings20.bin" ContentType="application/vnd.openxmlformats-officedocument.spreadsheetml.printerSettings"/>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ämäTyökirja" defaultThemeVersion="124226"/>
  <mc:AlternateContent xmlns:mc="http://schemas.openxmlformats.org/markup-compatibility/2006">
    <mc:Choice Requires="x15">
      <x15ac:absPath xmlns:x15ac="http://schemas.microsoft.com/office/spreadsheetml/2010/11/ac" url="R:\talousosasto\IFRS-Konsernilaskenta\tp2019\122019\Q4\"/>
    </mc:Choice>
  </mc:AlternateContent>
  <xr:revisionPtr revIDLastSave="0" documentId="13_ncr:1_{AE442C45-35BE-43DA-A6DB-022118E0A241}" xr6:coauthVersionLast="41" xr6:coauthVersionMax="41" xr10:uidLastSave="{00000000-0000-0000-0000-000000000000}"/>
  <bookViews>
    <workbookView xWindow="-54120" yWindow="-120" windowWidth="29040" windowHeight="15840" tabRatio="897" firstSheet="6" activeTab="6" xr2:uid="{00000000-000D-0000-FFFF-FFFF00000000}"/>
  </bookViews>
  <sheets>
    <sheet name="TUNNUSLUVUT Jory" sheetId="47" state="hidden" r:id="rId1"/>
    <sheet name="KONSERNITULOSLASKELMA kulu jory" sheetId="41" state="hidden" r:id="rId2"/>
    <sheet name="LASKELMA OMAN PÄÄOMAN old" sheetId="20" state="hidden" r:id="rId3"/>
    <sheet name="KONSERNITASE jory" sheetId="39" state="hidden" r:id="rId4"/>
    <sheet name="RAHAVIRTALASKELMA  jory" sheetId="42" state="hidden" r:id="rId5"/>
    <sheet name="tase-HFM 08_09" sheetId="60" state="hidden" r:id="rId6"/>
    <sheet name="TUNNUSLUVUT " sheetId="5" r:id="rId7"/>
    <sheet name="KONSERNITULOSLASKELMA" sheetId="34" r:id="rId8"/>
    <sheet name="LAAJA KONSERNITULOSLASKELMA" sheetId="16" state="hidden" r:id="rId9"/>
    <sheet name="KONSERNITASE" sheetId="2" r:id="rId10"/>
    <sheet name="RAHAVIRTALASKELMA " sheetId="3" r:id="rId11"/>
    <sheet name="LASKELMA OPON MUUTOS" sheetId="46" r:id="rId12"/>
    <sheet name="TOIMIALATIEDOT" sheetId="6" r:id="rId13"/>
    <sheet name="NELJÄNNEKSITTÄIN" sheetId="9" r:id="rId14"/>
    <sheet name="MYYNTITUOTTOJEN JAKAUMA" sheetId="55" r:id="rId15"/>
    <sheet name="HANKITUT JA MYYDYT LIIKETOIMIN" sheetId="56" r:id="rId16"/>
    <sheet name="HANKITUT LIIKETOIMINNOT" sheetId="43" state="hidden" r:id="rId17"/>
    <sheet name="VAIHTOEHTOISET TUNNUSLUVUT" sheetId="38" state="hidden" r:id="rId18"/>
    <sheet name="KOM JA VAIHTOEHT TUNNUSLUVUT" sheetId="10" r:id="rId19"/>
    <sheet name="RAHOITUSVARAT JA -VELAT" sheetId="17" r:id="rId20"/>
    <sheet name="VASTUUSITOUMUKSET" sheetId="8" r:id="rId21"/>
  </sheets>
  <definedNames>
    <definedName name="Print_Area" localSheetId="15">'HANKITUT JA MYYDYT LIIKETOIMIN'!$A$3:$E$59</definedName>
    <definedName name="Print_Area" localSheetId="16">'HANKITUT LIIKETOIMINNOT'!$A$10:$D$35</definedName>
    <definedName name="Print_Area" localSheetId="18">'KOM JA VAIHTOEHT TUNNUSLUVUT'!$A$43:$C$54</definedName>
    <definedName name="Print_Area" localSheetId="9">KONSERNITASE!$A$3:$C$83</definedName>
    <definedName name="Print_Area" localSheetId="3">'KONSERNITASE jory'!$A$1:$B$45</definedName>
    <definedName name="Print_Area" localSheetId="7">KONSERNITULOSLASKELMA!$A$3:$E$59</definedName>
    <definedName name="Print_Area" localSheetId="1">'KONSERNITULOSLASKELMA kulu jory'!$A$1:$D$30</definedName>
    <definedName name="Print_Area" localSheetId="8">'LAAJA KONSERNITULOSLASKELMA'!$A$3:$F$4</definedName>
    <definedName name="Print_Area" localSheetId="11">'LASKELMA OPON MUUTOS'!$A$3:$I$32</definedName>
    <definedName name="Print_Area" localSheetId="14">'MYYNTITUOTTOJEN JAKAUMA'!$A$3:$G$43</definedName>
    <definedName name="Print_Area" localSheetId="13">NELJÄNNEKSITTÄIN!$A$3:$F$49</definedName>
    <definedName name="Print_Area" localSheetId="10">'RAHAVIRTALASKELMA '!$A$3:$C$53</definedName>
    <definedName name="Print_Area" localSheetId="4">'RAHAVIRTALASKELMA  jory'!$A$1:$B$43</definedName>
    <definedName name="Print_Area" localSheetId="19">'RAHOITUSVARAT JA -VELAT'!$A$3:$E$55</definedName>
    <definedName name="Print_Area" localSheetId="5">'tase-HFM 08_09'!$A$10:$G$158</definedName>
    <definedName name="Print_Area" localSheetId="12">TOIMIALATIEDOT!$A$3:$K$88</definedName>
    <definedName name="Print_Area" localSheetId="6">'TUNNUSLUVUT '!$A$3:$E$34</definedName>
    <definedName name="Print_Area" localSheetId="17">'VAIHTOEHTOISET TUNNUSLUVUT'!$A$1:$F$13</definedName>
    <definedName name="Print_Area" localSheetId="20">VASTUUSITOUMUKSET!$A$3:$C$42</definedName>
    <definedName name="taseet" localSheetId="9" hidden="1">{#N/A,#N/A,FALSE,"TULOSLASKELMA";#N/A,#N/A,FALSE,"TASE";#N/A,#N/A,FALSE,"TASE  KAUSITTAIN";#N/A,#N/A,FALSE,"TULOSLASKELMA KAUSITTAIN"}</definedName>
    <definedName name="taseet" localSheetId="3" hidden="1">{#N/A,#N/A,FALSE,"TULOSLASKELMA";#N/A,#N/A,FALSE,"TASE";#N/A,#N/A,FALSE,"TASE  KAUSITTAIN";#N/A,#N/A,FALSE,"TULOSLASKELMA KAUSITTAIN"}</definedName>
    <definedName name="taseet" localSheetId="7" hidden="1">{#N/A,#N/A,FALSE,"TULOSLASKELMA";#N/A,#N/A,FALSE,"TASE";#N/A,#N/A,FALSE,"TASE  KAUSITTAIN";#N/A,#N/A,FALSE,"TULOSLASKELMA KAUSITTAIN"}</definedName>
    <definedName name="taseet" localSheetId="1" hidden="1">{#N/A,#N/A,FALSE,"TULOSLASKELMA";#N/A,#N/A,FALSE,"TASE";#N/A,#N/A,FALSE,"TASE  KAUSITTAIN";#N/A,#N/A,FALSE,"TULOSLASKELMA KAUSITTAIN"}</definedName>
    <definedName name="taseet" localSheetId="8" hidden="1">{#N/A,#N/A,FALSE,"TULOSLASKELMA";#N/A,#N/A,FALSE,"TASE";#N/A,#N/A,FALSE,"TASE  KAUSITTAIN";#N/A,#N/A,FALSE,"TULOSLASKELMA KAUSITTAIN"}</definedName>
    <definedName name="taseet" localSheetId="2" hidden="1">{#N/A,#N/A,FALSE,"TULOSLASKELMA";#N/A,#N/A,FALSE,"TASE";#N/A,#N/A,FALSE,"TASE  KAUSITTAIN";#N/A,#N/A,FALSE,"TULOSLASKELMA KAUSITTAIN"}</definedName>
    <definedName name="taseet" localSheetId="11" hidden="1">{#N/A,#N/A,FALSE,"TULOSLASKELMA";#N/A,#N/A,FALSE,"TASE";#N/A,#N/A,FALSE,"TASE  KAUSITTAIN";#N/A,#N/A,FALSE,"TULOSLASKELMA KAUSITTAIN"}</definedName>
    <definedName name="taseet" localSheetId="14" hidden="1">{#N/A,#N/A,FALSE,"TULOSLASKELMA";#N/A,#N/A,FALSE,"TASE";#N/A,#N/A,FALSE,"TASE  KAUSITTAIN";#N/A,#N/A,FALSE,"TULOSLASKELMA KAUSITTAIN"}</definedName>
    <definedName name="taseet" localSheetId="13" hidden="1">{#N/A,#N/A,FALSE,"TULOSLASKELMA";#N/A,#N/A,FALSE,"TASE";#N/A,#N/A,FALSE,"TASE  KAUSITTAIN";#N/A,#N/A,FALSE,"TULOSLASKELMA KAUSITTAIN"}</definedName>
    <definedName name="taseet" localSheetId="10" hidden="1">{#N/A,#N/A,FALSE,"TULOSLASKELMA";#N/A,#N/A,FALSE,"TASE";#N/A,#N/A,FALSE,"TASE  KAUSITTAIN";#N/A,#N/A,FALSE,"TULOSLASKELMA KAUSITTAIN"}</definedName>
    <definedName name="taseet" localSheetId="4" hidden="1">{#N/A,#N/A,FALSE,"TULOSLASKELMA";#N/A,#N/A,FALSE,"TASE";#N/A,#N/A,FALSE,"TASE  KAUSITTAIN";#N/A,#N/A,FALSE,"TULOSLASKELMA KAUSITTAIN"}</definedName>
    <definedName name="taseet" localSheetId="12" hidden="1">{#N/A,#N/A,FALSE,"TULOSLASKELMA";#N/A,#N/A,FALSE,"TASE";#N/A,#N/A,FALSE,"TASE  KAUSITTAIN";#N/A,#N/A,FALSE,"TULOSLASKELMA KAUSITTAIN"}</definedName>
    <definedName name="taseet" localSheetId="6" hidden="1">{#N/A,#N/A,FALSE,"TULOSLASKELMA";#N/A,#N/A,FALSE,"TASE";#N/A,#N/A,FALSE,"TASE  KAUSITTAIN";#N/A,#N/A,FALSE,"TULOSLASKELMA KAUSITTAIN"}</definedName>
    <definedName name="taseet" localSheetId="20" hidden="1">{#N/A,#N/A,FALSE,"TULOSLASKELMA";#N/A,#N/A,FALSE,"TASE";#N/A,#N/A,FALSE,"TASE  KAUSITTAIN";#N/A,#N/A,FALSE,"TULOSLASKELMA KAUSITTAIN"}</definedName>
    <definedName name="taseet" hidden="1">{#N/A,#N/A,FALSE,"TULOSLASKELMA";#N/A,#N/A,FALSE,"TASE";#N/A,#N/A,FALSE,"TASE  KAUSITTAIN";#N/A,#N/A,FALSE,"TULOSLASKELMA KAUSITTAIN"}</definedName>
    <definedName name="_xlnm.Print_Area" localSheetId="15">'HANKITUT JA MYYDYT LIIKETOIMIN'!$A$1:$E$81</definedName>
    <definedName name="_xlnm.Print_Area" localSheetId="18">'KOM JA VAIHTOEHT TUNNUSLUVUT'!$A$1:$C$54,'KOM JA VAIHTOEHT TUNNUSLUVUT'!#REF!</definedName>
    <definedName name="_xlnm.Print_Area" localSheetId="9">KONSERNITASE!$A$3:$C$86,KONSERNITASE!#REF!</definedName>
    <definedName name="_xlnm.Print_Area" localSheetId="7">KONSERNITULOSLASKELMA!$A$3:$E$59,KONSERNITULOSLASKELMA!#REF!</definedName>
    <definedName name="_xlnm.Print_Area" localSheetId="11">'LASKELMA OPON MUUTOS'!$A$3:$I$35,'LASKELMA OPON MUUTOS'!#REF!</definedName>
    <definedName name="_xlnm.Print_Area" localSheetId="14">'MYYNTITUOTTOJEN JAKAUMA'!$A$3:$G$43,'MYYNTITUOTTOJEN JAKAUMA'!#REF!</definedName>
    <definedName name="_xlnm.Print_Area" localSheetId="13">NELJÄNNEKSITTÄIN!$A$3:$F$50,NELJÄNNEKSITTÄIN!#REF!</definedName>
    <definedName name="_xlnm.Print_Area" localSheetId="10">'RAHAVIRTALASKELMA '!$A$3:$C$53,'RAHAVIRTALASKELMA '!#REF!</definedName>
    <definedName name="_xlnm.Print_Area" localSheetId="19">'RAHOITUSVARAT JA -VELAT'!$A$1:$E$55,'RAHOITUSVARAT JA -VELAT'!#REF!</definedName>
    <definedName name="_xlnm.Print_Area" localSheetId="12">TOIMIALATIEDOT!$A$3:$K$90,TOIMIALATIEDOT!#REF!</definedName>
    <definedName name="_xlnm.Print_Area" localSheetId="6">'TUNNUSLUVUT '!$A$3:$E$35,'TUNNUSLUVUT '!#REF!</definedName>
    <definedName name="_xlnm.Print_Area" localSheetId="20">VASTUUSITOUMUKSET!$A$1:$C$42</definedName>
    <definedName name="wrn.RAHOITUSPOHJAT." localSheetId="9" hidden="1">{#N/A,#N/A,FALSE,"RAHOITUSPOHJA 31.12.96";#N/A,#N/A,FALSE,"RAHOITUSPOHJA 30.4.97";#N/A,#N/A,FALSE,"RAHOITUSPOHJA 31.8.97";#N/A,#N/A,FALSE,"RAHOITUSPOHJA 31.12.97"}</definedName>
    <definedName name="wrn.RAHOITUSPOHJAT." localSheetId="3" hidden="1">{#N/A,#N/A,FALSE,"RAHOITUSPOHJA 31.12.96";#N/A,#N/A,FALSE,"RAHOITUSPOHJA 30.4.97";#N/A,#N/A,FALSE,"RAHOITUSPOHJA 31.8.97";#N/A,#N/A,FALSE,"RAHOITUSPOHJA 31.12.97"}</definedName>
    <definedName name="wrn.RAHOITUSPOHJAT." localSheetId="7" hidden="1">{#N/A,#N/A,FALSE,"RAHOITUSPOHJA 31.12.96";#N/A,#N/A,FALSE,"RAHOITUSPOHJA 30.4.97";#N/A,#N/A,FALSE,"RAHOITUSPOHJA 31.8.97";#N/A,#N/A,FALSE,"RAHOITUSPOHJA 31.12.97"}</definedName>
    <definedName name="wrn.RAHOITUSPOHJAT." localSheetId="1" hidden="1">{#N/A,#N/A,FALSE,"RAHOITUSPOHJA 31.12.96";#N/A,#N/A,FALSE,"RAHOITUSPOHJA 30.4.97";#N/A,#N/A,FALSE,"RAHOITUSPOHJA 31.8.97";#N/A,#N/A,FALSE,"RAHOITUSPOHJA 31.12.97"}</definedName>
    <definedName name="wrn.RAHOITUSPOHJAT." localSheetId="8" hidden="1">{#N/A,#N/A,FALSE,"RAHOITUSPOHJA 31.12.96";#N/A,#N/A,FALSE,"RAHOITUSPOHJA 30.4.97";#N/A,#N/A,FALSE,"RAHOITUSPOHJA 31.8.97";#N/A,#N/A,FALSE,"RAHOITUSPOHJA 31.12.97"}</definedName>
    <definedName name="wrn.RAHOITUSPOHJAT." localSheetId="2" hidden="1">{#N/A,#N/A,FALSE,"RAHOITUSPOHJA 31.12.96";#N/A,#N/A,FALSE,"RAHOITUSPOHJA 30.4.97";#N/A,#N/A,FALSE,"RAHOITUSPOHJA 31.8.97";#N/A,#N/A,FALSE,"RAHOITUSPOHJA 31.12.97"}</definedName>
    <definedName name="wrn.RAHOITUSPOHJAT." localSheetId="11" hidden="1">{#N/A,#N/A,FALSE,"RAHOITUSPOHJA 31.12.96";#N/A,#N/A,FALSE,"RAHOITUSPOHJA 30.4.97";#N/A,#N/A,FALSE,"RAHOITUSPOHJA 31.8.97";#N/A,#N/A,FALSE,"RAHOITUSPOHJA 31.12.97"}</definedName>
    <definedName name="wrn.RAHOITUSPOHJAT." localSheetId="14" hidden="1">{#N/A,#N/A,FALSE,"RAHOITUSPOHJA 31.12.96";#N/A,#N/A,FALSE,"RAHOITUSPOHJA 30.4.97";#N/A,#N/A,FALSE,"RAHOITUSPOHJA 31.8.97";#N/A,#N/A,FALSE,"RAHOITUSPOHJA 31.12.97"}</definedName>
    <definedName name="wrn.RAHOITUSPOHJAT." localSheetId="13" hidden="1">{#N/A,#N/A,FALSE,"RAHOITUSPOHJA 31.12.96";#N/A,#N/A,FALSE,"RAHOITUSPOHJA 30.4.97";#N/A,#N/A,FALSE,"RAHOITUSPOHJA 31.8.97";#N/A,#N/A,FALSE,"RAHOITUSPOHJA 31.12.97"}</definedName>
    <definedName name="wrn.RAHOITUSPOHJAT." localSheetId="10" hidden="1">{#N/A,#N/A,FALSE,"RAHOITUSPOHJA 31.12.96";#N/A,#N/A,FALSE,"RAHOITUSPOHJA 30.4.97";#N/A,#N/A,FALSE,"RAHOITUSPOHJA 31.8.97";#N/A,#N/A,FALSE,"RAHOITUSPOHJA 31.12.97"}</definedName>
    <definedName name="wrn.RAHOITUSPOHJAT." localSheetId="4" hidden="1">{#N/A,#N/A,FALSE,"RAHOITUSPOHJA 31.12.96";#N/A,#N/A,FALSE,"RAHOITUSPOHJA 30.4.97";#N/A,#N/A,FALSE,"RAHOITUSPOHJA 31.8.97";#N/A,#N/A,FALSE,"RAHOITUSPOHJA 31.12.97"}</definedName>
    <definedName name="wrn.RAHOITUSPOHJAT." localSheetId="12" hidden="1">{#N/A,#N/A,FALSE,"RAHOITUSPOHJA 31.12.96";#N/A,#N/A,FALSE,"RAHOITUSPOHJA 30.4.97";#N/A,#N/A,FALSE,"RAHOITUSPOHJA 31.8.97";#N/A,#N/A,FALSE,"RAHOITUSPOHJA 31.12.97"}</definedName>
    <definedName name="wrn.RAHOITUSPOHJAT." localSheetId="6" hidden="1">{#N/A,#N/A,FALSE,"RAHOITUSPOHJA 31.12.96";#N/A,#N/A,FALSE,"RAHOITUSPOHJA 30.4.97";#N/A,#N/A,FALSE,"RAHOITUSPOHJA 31.8.97";#N/A,#N/A,FALSE,"RAHOITUSPOHJA 31.12.97"}</definedName>
    <definedName name="wrn.RAHOITUSPOHJAT." localSheetId="20" hidden="1">{#N/A,#N/A,FALSE,"RAHOITUSPOHJA 31.12.96";#N/A,#N/A,FALSE,"RAHOITUSPOHJA 30.4.97";#N/A,#N/A,FALSE,"RAHOITUSPOHJA 31.8.97";#N/A,#N/A,FALSE,"RAHOITUSPOHJA 31.12.97"}</definedName>
    <definedName name="wrn.RAHOITUSPOHJAT." hidden="1">{#N/A,#N/A,FALSE,"RAHOITUSPOHJA 31.12.96";#N/A,#N/A,FALSE,"RAHOITUSPOHJA 30.4.97";#N/A,#N/A,FALSE,"RAHOITUSPOHJA 31.8.97";#N/A,#N/A,FALSE,"RAHOITUSPOHJA 31.12.97"}</definedName>
    <definedName name="wrn.TULOKSET." localSheetId="9" hidden="1">{#N/A,#N/A,FALSE,"TULOSLASKELMA";#N/A,#N/A,FALSE,"TASE";#N/A,#N/A,FALSE,"TASE  KAUSITTAIN";#N/A,#N/A,FALSE,"TULOSLASKELMA KAUSITTAIN"}</definedName>
    <definedName name="wrn.TULOKSET." localSheetId="3" hidden="1">{#N/A,#N/A,FALSE,"TULOSLASKELMA";#N/A,#N/A,FALSE,"TASE";#N/A,#N/A,FALSE,"TASE  KAUSITTAIN";#N/A,#N/A,FALSE,"TULOSLASKELMA KAUSITTAIN"}</definedName>
    <definedName name="wrn.TULOKSET." localSheetId="7" hidden="1">{#N/A,#N/A,FALSE,"TULOSLASKELMA";#N/A,#N/A,FALSE,"TASE";#N/A,#N/A,FALSE,"TASE  KAUSITTAIN";#N/A,#N/A,FALSE,"TULOSLASKELMA KAUSITTAIN"}</definedName>
    <definedName name="wrn.TULOKSET." localSheetId="1" hidden="1">{#N/A,#N/A,FALSE,"TULOSLASKELMA";#N/A,#N/A,FALSE,"TASE";#N/A,#N/A,FALSE,"TASE  KAUSITTAIN";#N/A,#N/A,FALSE,"TULOSLASKELMA KAUSITTAIN"}</definedName>
    <definedName name="wrn.TULOKSET." localSheetId="8" hidden="1">{#N/A,#N/A,FALSE,"TULOSLASKELMA";#N/A,#N/A,FALSE,"TASE";#N/A,#N/A,FALSE,"TASE  KAUSITTAIN";#N/A,#N/A,FALSE,"TULOSLASKELMA KAUSITTAIN"}</definedName>
    <definedName name="wrn.TULOKSET." localSheetId="2" hidden="1">{#N/A,#N/A,FALSE,"TULOSLASKELMA";#N/A,#N/A,FALSE,"TASE";#N/A,#N/A,FALSE,"TASE  KAUSITTAIN";#N/A,#N/A,FALSE,"TULOSLASKELMA KAUSITTAIN"}</definedName>
    <definedName name="wrn.TULOKSET." localSheetId="11" hidden="1">{#N/A,#N/A,FALSE,"TULOSLASKELMA";#N/A,#N/A,FALSE,"TASE";#N/A,#N/A,FALSE,"TASE  KAUSITTAIN";#N/A,#N/A,FALSE,"TULOSLASKELMA KAUSITTAIN"}</definedName>
    <definedName name="wrn.TULOKSET." localSheetId="14" hidden="1">{#N/A,#N/A,FALSE,"TULOSLASKELMA";#N/A,#N/A,FALSE,"TASE";#N/A,#N/A,FALSE,"TASE  KAUSITTAIN";#N/A,#N/A,FALSE,"TULOSLASKELMA KAUSITTAIN"}</definedName>
    <definedName name="wrn.TULOKSET." localSheetId="13" hidden="1">{#N/A,#N/A,FALSE,"TULOSLASKELMA";#N/A,#N/A,FALSE,"TASE";#N/A,#N/A,FALSE,"TASE  KAUSITTAIN";#N/A,#N/A,FALSE,"TULOSLASKELMA KAUSITTAIN"}</definedName>
    <definedName name="wrn.TULOKSET." localSheetId="10" hidden="1">{#N/A,#N/A,FALSE,"TULOSLASKELMA";#N/A,#N/A,FALSE,"TASE";#N/A,#N/A,FALSE,"TASE  KAUSITTAIN";#N/A,#N/A,FALSE,"TULOSLASKELMA KAUSITTAIN"}</definedName>
    <definedName name="wrn.TULOKSET." localSheetId="4" hidden="1">{#N/A,#N/A,FALSE,"TULOSLASKELMA";#N/A,#N/A,FALSE,"TASE";#N/A,#N/A,FALSE,"TASE  KAUSITTAIN";#N/A,#N/A,FALSE,"TULOSLASKELMA KAUSITTAIN"}</definedName>
    <definedName name="wrn.TULOKSET." localSheetId="12" hidden="1">{#N/A,#N/A,FALSE,"TULOSLASKELMA";#N/A,#N/A,FALSE,"TASE";#N/A,#N/A,FALSE,"TASE  KAUSITTAIN";#N/A,#N/A,FALSE,"TULOSLASKELMA KAUSITTAIN"}</definedName>
    <definedName name="wrn.TULOKSET." localSheetId="6" hidden="1">{#N/A,#N/A,FALSE,"TULOSLASKELMA";#N/A,#N/A,FALSE,"TASE";#N/A,#N/A,FALSE,"TASE  KAUSITTAIN";#N/A,#N/A,FALSE,"TULOSLASKELMA KAUSITTAIN"}</definedName>
    <definedName name="wrn.TULOKSET." localSheetId="20" hidden="1">{#N/A,#N/A,FALSE,"TULOSLASKELMA";#N/A,#N/A,FALSE,"TASE";#N/A,#N/A,FALSE,"TASE  KAUSITTAIN";#N/A,#N/A,FALSE,"TULOSLASKELMA KAUSITTAIN"}</definedName>
    <definedName name="wrn.TULOKSET." hidden="1">{#N/A,#N/A,FALSE,"TULOSLASKELMA";#N/A,#N/A,FALSE,"TASE";#N/A,#N/A,FALSE,"TASE  KAUSITTAIN";#N/A,#N/A,FALSE,"TULOSLASKELMA KAUSITTAIN"}</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157" i="60" l="1"/>
  <c r="F155" i="60"/>
  <c r="F153" i="60"/>
  <c r="F148" i="60"/>
  <c r="F134" i="60"/>
  <c r="F133" i="60"/>
  <c r="F126" i="60"/>
  <c r="F125" i="60"/>
  <c r="F123" i="60"/>
  <c r="F117" i="60"/>
  <c r="F108" i="60"/>
  <c r="F103" i="60"/>
  <c r="F102" i="60"/>
  <c r="F101" i="60"/>
  <c r="F100" i="60"/>
  <c r="C8" i="60"/>
  <c r="D8" i="60" s="1"/>
  <c r="C225" i="60" l="1"/>
  <c r="D195" i="60"/>
  <c r="D199" i="60" s="1"/>
  <c r="C195" i="60"/>
  <c r="D196" i="60" l="1"/>
  <c r="D200" i="60" s="1"/>
  <c r="D132" i="60" l="1"/>
  <c r="D191" i="60"/>
  <c r="D38" i="60"/>
  <c r="D32" i="60"/>
  <c r="D140" i="60"/>
  <c r="D28" i="60"/>
  <c r="D67" i="60"/>
  <c r="D152" i="60"/>
  <c r="D20" i="60"/>
  <c r="D167" i="60"/>
  <c r="D178" i="60"/>
  <c r="D179" i="60" s="1"/>
  <c r="G62" i="60"/>
  <c r="D175" i="60"/>
  <c r="D94" i="60"/>
  <c r="D24" i="60"/>
  <c r="D77" i="60"/>
  <c r="D190" i="60"/>
  <c r="D147" i="60"/>
  <c r="D189" i="60"/>
  <c r="D88" i="60"/>
  <c r="D116" i="60"/>
  <c r="D120" i="60" s="1"/>
  <c r="D122" i="60" s="1"/>
  <c r="D223" i="60"/>
  <c r="D51" i="60"/>
  <c r="D97" i="60" l="1"/>
  <c r="D188" i="60"/>
  <c r="D193" i="60" s="1"/>
  <c r="D211" i="60"/>
  <c r="D154" i="60"/>
  <c r="D156" i="60" s="1"/>
  <c r="D40" i="60"/>
  <c r="D69" i="60" s="1"/>
  <c r="D99" i="60" l="1"/>
  <c r="D163" i="60" s="1"/>
  <c r="D164" i="60" s="1"/>
  <c r="D158" i="60"/>
  <c r="D166" i="60" s="1"/>
  <c r="D168" i="60" s="1"/>
  <c r="D182" i="60"/>
  <c r="D181" i="60"/>
  <c r="D160" i="60" l="1"/>
  <c r="F35" i="43" l="1"/>
  <c r="F24" i="38" l="1"/>
  <c r="F25" i="38"/>
  <c r="F26" i="38"/>
  <c r="F23" i="38"/>
  <c r="E24" i="38"/>
  <c r="E25" i="38"/>
  <c r="E26" i="38"/>
  <c r="E23" i="38"/>
  <c r="F12" i="38" l="1"/>
  <c r="E11" i="38"/>
  <c r="E12" i="38" s="1"/>
  <c r="D11" i="38"/>
  <c r="D12" i="38" s="1"/>
  <c r="F25" i="47" l="1"/>
  <c r="Q25" i="47" s="1"/>
  <c r="F26" i="47"/>
  <c r="Q26" i="47" s="1"/>
  <c r="F24" i="47"/>
  <c r="Q24" i="47" s="1"/>
  <c r="F20" i="47"/>
  <c r="Q20" i="47" s="1"/>
  <c r="F11" i="47"/>
  <c r="Q11" i="47" s="1"/>
  <c r="F10" i="47"/>
  <c r="Q10" i="47" s="1"/>
  <c r="F9" i="47"/>
  <c r="Q9" i="47" s="1"/>
  <c r="B54" i="41" l="1"/>
  <c r="D26" i="42" l="1"/>
  <c r="C26" i="42"/>
  <c r="B26" i="42"/>
  <c r="F4" i="41" l="1"/>
  <c r="C29" i="42" l="1"/>
  <c r="D29" i="42"/>
  <c r="B28" i="42"/>
  <c r="B27" i="42"/>
  <c r="B25" i="42"/>
  <c r="B21" i="42"/>
  <c r="B20" i="42"/>
  <c r="B19" i="42"/>
  <c r="B15" i="42"/>
  <c r="B14" i="42"/>
  <c r="B13" i="42"/>
  <c r="B12" i="42"/>
  <c r="B11" i="42"/>
  <c r="B10" i="42"/>
  <c r="B9" i="42"/>
  <c r="C42" i="42"/>
  <c r="C41" i="42"/>
  <c r="C40" i="42"/>
  <c r="C35" i="42"/>
  <c r="C34" i="42"/>
  <c r="C31" i="42"/>
  <c r="C28" i="42"/>
  <c r="C27" i="42"/>
  <c r="C25" i="42"/>
  <c r="C22" i="42"/>
  <c r="C21" i="42"/>
  <c r="C20" i="42"/>
  <c r="C19" i="42"/>
  <c r="C15" i="42"/>
  <c r="C14" i="42"/>
  <c r="C13" i="42"/>
  <c r="C12" i="42"/>
  <c r="C11" i="42"/>
  <c r="C10" i="42"/>
  <c r="C9" i="42"/>
  <c r="C6" i="42"/>
  <c r="D41" i="42"/>
  <c r="D42" i="42"/>
  <c r="D40" i="42"/>
  <c r="K40" i="42" s="1"/>
  <c r="D35" i="42"/>
  <c r="D34" i="42"/>
  <c r="D33" i="42"/>
  <c r="D31" i="42"/>
  <c r="D28" i="42"/>
  <c r="D27" i="42"/>
  <c r="D25" i="42"/>
  <c r="D22" i="42"/>
  <c r="D21" i="42"/>
  <c r="D20" i="42"/>
  <c r="D19" i="42"/>
  <c r="D16" i="42"/>
  <c r="D14" i="42"/>
  <c r="D15" i="42"/>
  <c r="D13" i="42"/>
  <c r="D12" i="42"/>
  <c r="D10" i="42"/>
  <c r="D11" i="42"/>
  <c r="D9" i="42"/>
  <c r="D7" i="42"/>
  <c r="D6" i="42"/>
  <c r="D5" i="42"/>
  <c r="D24" i="39"/>
  <c r="K16" i="42" l="1"/>
  <c r="N16" i="42" s="1"/>
  <c r="J12" i="42"/>
  <c r="M12" i="42" s="1"/>
  <c r="I22" i="42"/>
  <c r="I29" i="42"/>
  <c r="I12" i="42"/>
  <c r="L12" i="42" s="1"/>
  <c r="J22" i="42"/>
  <c r="M22" i="42" s="1"/>
  <c r="J29" i="42"/>
  <c r="M29" i="42" s="1"/>
  <c r="K12" i="42"/>
  <c r="N12" i="42" s="1"/>
  <c r="K22" i="42"/>
  <c r="N22" i="42" s="1"/>
  <c r="K7" i="42"/>
  <c r="N7" i="42" s="1"/>
  <c r="K29" i="42"/>
  <c r="N29" i="42" s="1"/>
  <c r="K31" i="42" l="1"/>
  <c r="N31" i="42" s="1"/>
  <c r="E10" i="47" l="1"/>
  <c r="P10" i="47" s="1"/>
  <c r="D10" i="47" l="1"/>
  <c r="O10" i="47" s="1"/>
  <c r="B29" i="42" l="1"/>
  <c r="L29" i="42" s="1"/>
  <c r="B10" i="47" l="1"/>
  <c r="M10" i="47" s="1"/>
  <c r="C10" i="47"/>
  <c r="N10" i="47" s="1"/>
  <c r="D50" i="20" l="1"/>
  <c r="C9" i="60" l="1"/>
  <c r="C196" i="60" l="1"/>
  <c r="B13" i="43"/>
  <c r="D7" i="38"/>
  <c r="D18" i="38" s="1"/>
  <c r="B18" i="38"/>
  <c r="B5" i="47"/>
  <c r="D5" i="47"/>
  <c r="B4" i="41"/>
  <c r="D4" i="41"/>
  <c r="B2" i="42"/>
  <c r="B2" i="39"/>
  <c r="B24" i="39" s="1"/>
  <c r="A23" i="20"/>
  <c r="C167" i="60" l="1"/>
  <c r="F118" i="60"/>
  <c r="F128" i="60"/>
  <c r="F105" i="60"/>
  <c r="C116" i="60"/>
  <c r="F109" i="60"/>
  <c r="C175" i="60"/>
  <c r="C132" i="60"/>
  <c r="F132" i="60" s="1"/>
  <c r="F127" i="60"/>
  <c r="F145" i="60"/>
  <c r="F19" i="60"/>
  <c r="F46" i="60"/>
  <c r="F63" i="60"/>
  <c r="F81" i="60"/>
  <c r="F56" i="60"/>
  <c r="F137" i="60"/>
  <c r="F138" i="60"/>
  <c r="F207" i="60"/>
  <c r="F92" i="60"/>
  <c r="C223" i="60"/>
  <c r="F221" i="60"/>
  <c r="F23" i="60"/>
  <c r="F82" i="60"/>
  <c r="F151" i="60"/>
  <c r="F64" i="60"/>
  <c r="C191" i="60"/>
  <c r="F143" i="60"/>
  <c r="F139" i="60"/>
  <c r="F65" i="60"/>
  <c r="F111" i="60"/>
  <c r="F144" i="60"/>
  <c r="F62" i="60"/>
  <c r="C88" i="60"/>
  <c r="F88" i="60" s="1"/>
  <c r="C189" i="60"/>
  <c r="F80" i="60"/>
  <c r="F84" i="60"/>
  <c r="G64" i="60"/>
  <c r="F60" i="60"/>
  <c r="G63" i="60"/>
  <c r="F83" i="60"/>
  <c r="F27" i="60"/>
  <c r="C51" i="60"/>
  <c r="F51" i="60" s="1"/>
  <c r="F43" i="60"/>
  <c r="F114" i="60"/>
  <c r="C147" i="60"/>
  <c r="F147" i="60" s="1"/>
  <c r="C190" i="60"/>
  <c r="F142" i="60"/>
  <c r="F47" i="60"/>
  <c r="F48" i="60"/>
  <c r="F75" i="60"/>
  <c r="F58" i="60"/>
  <c r="C178" i="60"/>
  <c r="C179" i="60" s="1"/>
  <c r="B133" i="60"/>
  <c r="F130" i="60"/>
  <c r="F150" i="60"/>
  <c r="F104" i="60"/>
  <c r="C24" i="60"/>
  <c r="F24" i="60" s="1"/>
  <c r="F22" i="60"/>
  <c r="C77" i="60"/>
  <c r="F73" i="60"/>
  <c r="F107" i="60"/>
  <c r="F50" i="60"/>
  <c r="F66" i="60"/>
  <c r="F17" i="60"/>
  <c r="C28" i="60"/>
  <c r="F28" i="60" s="1"/>
  <c r="F26" i="60"/>
  <c r="C32" i="60"/>
  <c r="F32" i="60" s="1"/>
  <c r="F30" i="60"/>
  <c r="F44" i="60"/>
  <c r="F206" i="60"/>
  <c r="F86" i="60"/>
  <c r="F119" i="60"/>
  <c r="F57" i="60"/>
  <c r="F124" i="60"/>
  <c r="F85" i="60"/>
  <c r="F90" i="60"/>
  <c r="C94" i="60"/>
  <c r="F94" i="60" s="1"/>
  <c r="F59" i="60"/>
  <c r="F110" i="60"/>
  <c r="F55" i="60"/>
  <c r="F37" i="60"/>
  <c r="F115" i="60"/>
  <c r="F31" i="60"/>
  <c r="F36" i="60"/>
  <c r="F129" i="60"/>
  <c r="C67" i="60"/>
  <c r="F67" i="60" s="1"/>
  <c r="F54" i="60"/>
  <c r="F74" i="60"/>
  <c r="F49" i="60"/>
  <c r="F93" i="60"/>
  <c r="F106" i="60"/>
  <c r="F121" i="60"/>
  <c r="F222" i="60"/>
  <c r="F112" i="60"/>
  <c r="C38" i="60"/>
  <c r="F38" i="60" s="1"/>
  <c r="F34" i="60"/>
  <c r="F18" i="60"/>
  <c r="F35" i="60"/>
  <c r="C20" i="60"/>
  <c r="F16" i="60"/>
  <c r="F131" i="60"/>
  <c r="F61" i="60"/>
  <c r="F113" i="60"/>
  <c r="F136" i="60"/>
  <c r="F87" i="60"/>
  <c r="F91" i="60"/>
  <c r="F146" i="60"/>
  <c r="C152" i="60"/>
  <c r="F152" i="60" s="1"/>
  <c r="F149" i="60"/>
  <c r="F52" i="60"/>
  <c r="C140" i="60"/>
  <c r="F135" i="60"/>
  <c r="F76" i="60"/>
  <c r="F45" i="60"/>
  <c r="F223" i="60" l="1"/>
  <c r="C120" i="60"/>
  <c r="F116" i="60"/>
  <c r="C40" i="60"/>
  <c r="F20" i="60"/>
  <c r="C188" i="60"/>
  <c r="C193" i="60" s="1"/>
  <c r="C97" i="60"/>
  <c r="F77" i="60"/>
  <c r="C211" i="60"/>
  <c r="C214" i="60" s="1"/>
  <c r="C154" i="60"/>
  <c r="F140" i="60"/>
  <c r="C181" i="60" l="1"/>
  <c r="C182" i="60"/>
  <c r="F97" i="60"/>
  <c r="C69" i="60"/>
  <c r="F40" i="60"/>
  <c r="C156" i="60"/>
  <c r="F156" i="60" s="1"/>
  <c r="F154" i="60"/>
  <c r="C122" i="60"/>
  <c r="F120" i="60"/>
  <c r="F69" i="60" l="1"/>
  <c r="C99" i="60"/>
  <c r="C158" i="60"/>
  <c r="F122" i="60"/>
  <c r="C160" i="60" l="1"/>
  <c r="F99" i="60"/>
  <c r="C163" i="60"/>
  <c r="F158" i="60"/>
  <c r="C166" i="60"/>
  <c r="E20" i="47" l="1"/>
  <c r="P20" i="47" s="1"/>
  <c r="D20" i="47" l="1"/>
  <c r="O20" i="47" s="1"/>
  <c r="D21" i="47"/>
  <c r="O21" i="47" s="1"/>
  <c r="E21" i="47"/>
  <c r="P21" i="47" s="1"/>
  <c r="B11" i="47" l="1"/>
  <c r="M11" i="47" s="1"/>
  <c r="C13" i="43" l="1"/>
  <c r="E7" i="38"/>
  <c r="E18" i="38" s="1"/>
  <c r="D13" i="43"/>
  <c r="C18" i="38"/>
  <c r="C5" i="47"/>
  <c r="E5" i="47"/>
  <c r="C4" i="41"/>
  <c r="E4" i="41"/>
  <c r="C2" i="42"/>
  <c r="C2" i="39"/>
  <c r="C24" i="39" s="1"/>
  <c r="A48" i="20"/>
  <c r="F11" i="41" l="1"/>
  <c r="F6" i="41"/>
  <c r="F28" i="41"/>
  <c r="F14" i="41"/>
  <c r="F9" i="41"/>
  <c r="F8" i="41"/>
  <c r="F12" i="41"/>
  <c r="F18" i="41"/>
  <c r="F5" i="47" l="1"/>
  <c r="F7" i="38"/>
  <c r="F18" i="38" s="1"/>
  <c r="O9" i="41"/>
  <c r="O8" i="41"/>
  <c r="O28" i="41"/>
  <c r="O14" i="41"/>
  <c r="O11" i="41"/>
  <c r="F13" i="41"/>
  <c r="F16" i="41" s="1"/>
  <c r="F20" i="41" s="1"/>
  <c r="F22" i="41"/>
  <c r="O22" i="41" s="1"/>
  <c r="O12" i="41"/>
  <c r="O13" i="41" l="1"/>
  <c r="O6" i="41"/>
  <c r="F12" i="47"/>
  <c r="Q12" i="47" s="1"/>
  <c r="O18" i="41"/>
  <c r="F24" i="41"/>
  <c r="F9" i="38" l="1"/>
  <c r="F13" i="38" s="1"/>
  <c r="J13" i="38" s="1"/>
  <c r="O16" i="41"/>
  <c r="F27" i="41"/>
  <c r="O20" i="41" l="1"/>
  <c r="F20" i="38"/>
  <c r="F27" i="38" s="1"/>
  <c r="O35" i="41"/>
  <c r="O24" i="41" l="1"/>
  <c r="N27" i="38"/>
  <c r="E25" i="47"/>
  <c r="P25" i="47" s="1"/>
  <c r="O27" i="41" l="1"/>
  <c r="F7" i="47"/>
  <c r="Q7" i="47" s="1"/>
  <c r="F8" i="47"/>
  <c r="Q8" i="47" s="1"/>
  <c r="E24" i="47"/>
  <c r="P24" i="47" s="1"/>
  <c r="O32" i="41" l="1"/>
  <c r="O31" i="41"/>
  <c r="E26" i="47"/>
  <c r="P26" i="47" s="1"/>
  <c r="D25" i="47"/>
  <c r="O25" i="47" s="1"/>
  <c r="D14" i="41" l="1"/>
  <c r="D12" i="41"/>
  <c r="D197" i="60" l="1"/>
  <c r="D198" i="60" s="1"/>
  <c r="D203" i="60" s="1"/>
  <c r="E14" i="41"/>
  <c r="E12" i="41"/>
  <c r="M12" i="41"/>
  <c r="B12" i="41"/>
  <c r="B14" i="41"/>
  <c r="K14" i="41" s="1"/>
  <c r="C14" i="41"/>
  <c r="M14" i="41"/>
  <c r="N12" i="41" l="1"/>
  <c r="K12" i="41"/>
  <c r="C12" i="41"/>
  <c r="L14" i="41" l="1"/>
  <c r="L12" i="41"/>
  <c r="E11" i="47"/>
  <c r="P11" i="47" s="1"/>
  <c r="D11" i="47"/>
  <c r="O11" i="47" s="1"/>
  <c r="B22" i="42" l="1"/>
  <c r="L22" i="42" s="1"/>
  <c r="D24" i="47"/>
  <c r="O24" i="47" s="1"/>
  <c r="D26" i="47"/>
  <c r="O26" i="47" s="1"/>
  <c r="B23" i="20" l="1"/>
  <c r="C23" i="20"/>
  <c r="D23" i="20"/>
  <c r="D25" i="20" s="1"/>
  <c r="E23" i="20" l="1"/>
  <c r="F23" i="20" l="1"/>
  <c r="G23" i="20" l="1"/>
  <c r="I23" i="20"/>
  <c r="H23" i="20" l="1"/>
  <c r="D12" i="47" l="1"/>
  <c r="O12" i="47" s="1"/>
  <c r="N14" i="41" l="1"/>
  <c r="E12" i="47" l="1"/>
  <c r="P12" i="47" s="1"/>
  <c r="C12" i="47" l="1"/>
  <c r="N12" i="47" s="1"/>
  <c r="B12" i="47" l="1"/>
  <c r="M12" i="47" s="1"/>
  <c r="C39" i="39" l="1"/>
  <c r="E11" i="41"/>
  <c r="D9" i="39"/>
  <c r="D39" i="39"/>
  <c r="C9" i="39"/>
  <c r="C15" i="39" l="1"/>
  <c r="D15" i="39"/>
  <c r="F49" i="20"/>
  <c r="F50" i="20" s="1"/>
  <c r="C11" i="41"/>
  <c r="N11" i="41"/>
  <c r="L11" i="41" l="1"/>
  <c r="B41" i="42" l="1"/>
  <c r="B40" i="42" l="1"/>
  <c r="B42" i="42"/>
  <c r="C11" i="47" l="1"/>
  <c r="N11" i="47" s="1"/>
  <c r="B31" i="42" l="1"/>
  <c r="B35" i="42" l="1"/>
  <c r="F21" i="47" l="1"/>
  <c r="Q21" i="47" s="1"/>
  <c r="B6" i="42" l="1"/>
  <c r="C5" i="42" l="1"/>
  <c r="J7" i="42" s="1"/>
  <c r="C7" i="42" l="1"/>
  <c r="J16" i="42" s="1"/>
  <c r="J31" i="42" s="1"/>
  <c r="M31" i="42" s="1"/>
  <c r="C31" i="39" l="1"/>
  <c r="C197" i="60"/>
  <c r="C198" i="60" s="1"/>
  <c r="C203" i="60" s="1"/>
  <c r="B34" i="39"/>
  <c r="D10" i="39"/>
  <c r="C16" i="39"/>
  <c r="C38" i="39"/>
  <c r="B28" i="41"/>
  <c r="C33" i="39"/>
  <c r="E28" i="41"/>
  <c r="D28" i="41"/>
  <c r="C49" i="20"/>
  <c r="C50" i="20" s="1"/>
  <c r="C51" i="20" s="1"/>
  <c r="D16" i="39"/>
  <c r="B31" i="39"/>
  <c r="D17" i="39"/>
  <c r="E49" i="20"/>
  <c r="E50" i="20" s="1"/>
  <c r="C34" i="39"/>
  <c r="B41" i="39"/>
  <c r="B8" i="39"/>
  <c r="D40" i="39"/>
  <c r="D14" i="39"/>
  <c r="D8" i="41"/>
  <c r="D41" i="39"/>
  <c r="C28" i="41"/>
  <c r="D33" i="39"/>
  <c r="C32" i="39"/>
  <c r="B15" i="39"/>
  <c r="B33" i="39"/>
  <c r="C10" i="39"/>
  <c r="C14" i="39"/>
  <c r="D31" i="39"/>
  <c r="D11" i="41"/>
  <c r="B39" i="39"/>
  <c r="B9" i="39"/>
  <c r="C41" i="39"/>
  <c r="B32" i="39"/>
  <c r="E8" i="41"/>
  <c r="H24" i="20"/>
  <c r="H25" i="20" s="1"/>
  <c r="D38" i="39"/>
  <c r="D32" i="39"/>
  <c r="E9" i="41"/>
  <c r="B17" i="39"/>
  <c r="I40" i="42"/>
  <c r="E6" i="41"/>
  <c r="D34" i="39"/>
  <c r="B10" i="39"/>
  <c r="B40" i="39"/>
  <c r="D8" i="39"/>
  <c r="C8" i="39"/>
  <c r="C17" i="39"/>
  <c r="D9" i="41"/>
  <c r="C9" i="41"/>
  <c r="B38" i="39"/>
  <c r="C40" i="39"/>
  <c r="B24" i="20"/>
  <c r="B25" i="20" s="1"/>
  <c r="B8" i="41"/>
  <c r="B16" i="39"/>
  <c r="M7" i="42"/>
  <c r="C16" i="42"/>
  <c r="M16" i="42" s="1"/>
  <c r="B11" i="41" l="1"/>
  <c r="K11" i="41" s="1"/>
  <c r="B14" i="39"/>
  <c r="B18" i="39" s="1"/>
  <c r="B49" i="20"/>
  <c r="B50" i="20" s="1"/>
  <c r="C18" i="39"/>
  <c r="J40" i="42"/>
  <c r="C35" i="39"/>
  <c r="D35" i="39"/>
  <c r="K35" i="39" s="1"/>
  <c r="D18" i="39"/>
  <c r="K18" i="39" s="1"/>
  <c r="D22" i="41"/>
  <c r="M22" i="41" s="1"/>
  <c r="C6" i="41"/>
  <c r="E22" i="41"/>
  <c r="N22" i="41" s="1"/>
  <c r="C8" i="41"/>
  <c r="L8" i="41" s="1"/>
  <c r="B35" i="39"/>
  <c r="E18" i="41"/>
  <c r="N18" i="41" s="1"/>
  <c r="B37" i="39"/>
  <c r="B42" i="39" s="1"/>
  <c r="I42" i="39" s="1"/>
  <c r="N8" i="41"/>
  <c r="M11" i="41"/>
  <c r="M8" i="41"/>
  <c r="D6" i="41"/>
  <c r="M6" i="41" s="1"/>
  <c r="N9" i="41"/>
  <c r="M28" i="41"/>
  <c r="D18" i="41"/>
  <c r="M18" i="41" s="1"/>
  <c r="F24" i="20"/>
  <c r="F25" i="20" s="1"/>
  <c r="B22" i="41"/>
  <c r="M9" i="41"/>
  <c r="B9" i="41"/>
  <c r="K9" i="41" s="1"/>
  <c r="B7" i="39"/>
  <c r="B11" i="39" s="1"/>
  <c r="E13" i="41"/>
  <c r="E16" i="41" s="1"/>
  <c r="D13" i="41"/>
  <c r="B13" i="41"/>
  <c r="C13" i="41"/>
  <c r="B34" i="42"/>
  <c r="N28" i="41"/>
  <c r="H49" i="20"/>
  <c r="H50" i="20" s="1"/>
  <c r="D37" i="39"/>
  <c r="D42" i="39" s="1"/>
  <c r="K42" i="39" s="1"/>
  <c r="E24" i="20"/>
  <c r="E25" i="20" s="1"/>
  <c r="C37" i="39"/>
  <c r="C42" i="39" s="1"/>
  <c r="J42" i="39" s="1"/>
  <c r="K28" i="41"/>
  <c r="C33" i="42"/>
  <c r="N6" i="41" l="1"/>
  <c r="K8" i="41"/>
  <c r="L9" i="41"/>
  <c r="J35" i="39"/>
  <c r="C22" i="41"/>
  <c r="L22" i="41" s="1"/>
  <c r="D28" i="39"/>
  <c r="D44" i="39" s="1"/>
  <c r="C28" i="39"/>
  <c r="C44" i="39" s="1"/>
  <c r="F15" i="47"/>
  <c r="Q15" i="47" s="1"/>
  <c r="G24" i="20"/>
  <c r="G25" i="20" s="1"/>
  <c r="G49" i="20"/>
  <c r="G50" i="20" s="1"/>
  <c r="B18" i="41"/>
  <c r="K18" i="41" s="1"/>
  <c r="L28" i="41"/>
  <c r="C7" i="39"/>
  <c r="C11" i="39" s="1"/>
  <c r="C20" i="39" s="1"/>
  <c r="I35" i="39"/>
  <c r="M13" i="41"/>
  <c r="C18" i="41"/>
  <c r="L18" i="41" s="1"/>
  <c r="D16" i="41"/>
  <c r="D20" i="41" s="1"/>
  <c r="B28" i="39"/>
  <c r="B44" i="39" s="1"/>
  <c r="B6" i="41"/>
  <c r="K6" i="41" s="1"/>
  <c r="N13" i="41"/>
  <c r="D7" i="39"/>
  <c r="D11" i="39" s="1"/>
  <c r="D20" i="39" s="1"/>
  <c r="K20" i="39" s="1"/>
  <c r="C24" i="20"/>
  <c r="C25" i="20" s="1"/>
  <c r="C26" i="20" s="1"/>
  <c r="F14" i="47"/>
  <c r="Q14" i="47" s="1"/>
  <c r="C16" i="41"/>
  <c r="E20" i="41"/>
  <c r="I18" i="39"/>
  <c r="B20" i="39"/>
  <c r="N16" i="41" l="1"/>
  <c r="B47" i="41"/>
  <c r="B55" i="41" s="1"/>
  <c r="J18" i="39"/>
  <c r="L6" i="41"/>
  <c r="E9" i="38"/>
  <c r="E13" i="38" s="1"/>
  <c r="I13" i="38" s="1"/>
  <c r="J44" i="39"/>
  <c r="J47" i="39"/>
  <c r="I28" i="39"/>
  <c r="E14" i="47"/>
  <c r="P14" i="47" s="1"/>
  <c r="I49" i="20"/>
  <c r="I50" i="20" s="1"/>
  <c r="K28" i="39"/>
  <c r="J28" i="39"/>
  <c r="I11" i="39"/>
  <c r="L16" i="41"/>
  <c r="L13" i="41"/>
  <c r="K22" i="41"/>
  <c r="F19" i="47"/>
  <c r="Q19" i="47" s="1"/>
  <c r="I24" i="20"/>
  <c r="I25" i="20" s="1"/>
  <c r="J11" i="39"/>
  <c r="K11" i="39"/>
  <c r="M16" i="41"/>
  <c r="D14" i="47"/>
  <c r="O14" i="47" s="1"/>
  <c r="D9" i="38"/>
  <c r="D13" i="38" s="1"/>
  <c r="H13" i="38" s="1"/>
  <c r="K13" i="41"/>
  <c r="B16" i="41"/>
  <c r="B20" i="41" s="1"/>
  <c r="C9" i="47"/>
  <c r="N9" i="47" s="1"/>
  <c r="E17" i="47"/>
  <c r="P17" i="47" s="1"/>
  <c r="K47" i="39"/>
  <c r="K44" i="39"/>
  <c r="E24" i="41"/>
  <c r="M20" i="41"/>
  <c r="D24" i="41"/>
  <c r="C20" i="41"/>
  <c r="D19" i="47"/>
  <c r="O19" i="47" s="1"/>
  <c r="I47" i="39"/>
  <c r="E18" i="47"/>
  <c r="P18" i="47" s="1"/>
  <c r="E9" i="47"/>
  <c r="P9" i="47" s="1"/>
  <c r="E19" i="47" l="1"/>
  <c r="P19" i="47" s="1"/>
  <c r="B20" i="38"/>
  <c r="B27" i="38" s="1"/>
  <c r="J27" i="38" s="1"/>
  <c r="N20" i="41"/>
  <c r="E20" i="38"/>
  <c r="E27" i="38" s="1"/>
  <c r="D16" i="47"/>
  <c r="O16" i="47" s="1"/>
  <c r="I20" i="39"/>
  <c r="C20" i="38"/>
  <c r="C27" i="38" s="1"/>
  <c r="I44" i="39"/>
  <c r="D20" i="38"/>
  <c r="D27" i="38" s="1"/>
  <c r="K16" i="41"/>
  <c r="B24" i="41"/>
  <c r="B27" i="41" s="1"/>
  <c r="J20" i="39"/>
  <c r="E27" i="41"/>
  <c r="N24" i="41"/>
  <c r="D27" i="41"/>
  <c r="M24" i="41"/>
  <c r="F16" i="47"/>
  <c r="Q16" i="47" s="1"/>
  <c r="C24" i="41"/>
  <c r="E16" i="47"/>
  <c r="P16" i="47" s="1"/>
  <c r="M27" i="38" l="1"/>
  <c r="L20" i="41"/>
  <c r="K27" i="38"/>
  <c r="L27" i="38"/>
  <c r="K20" i="41"/>
  <c r="D17" i="47"/>
  <c r="O17" i="47" s="1"/>
  <c r="N35" i="41"/>
  <c r="N27" i="41"/>
  <c r="C27" i="41"/>
  <c r="D15" i="47"/>
  <c r="O15" i="47" s="1"/>
  <c r="F18" i="47"/>
  <c r="Q18" i="47" s="1"/>
  <c r="K35" i="41"/>
  <c r="M35" i="41"/>
  <c r="M27" i="41"/>
  <c r="E15" i="47"/>
  <c r="P15" i="47" s="1"/>
  <c r="B5" i="42"/>
  <c r="I7" i="42" s="1"/>
  <c r="F17" i="47"/>
  <c r="Q17" i="47" s="1"/>
  <c r="L24" i="41" l="1"/>
  <c r="K24" i="41"/>
  <c r="K27" i="41"/>
  <c r="D32" i="41"/>
  <c r="L35" i="41"/>
  <c r="E31" i="41"/>
  <c r="B7" i="42"/>
  <c r="I16" i="42" s="1"/>
  <c r="I31" i="42" s="1"/>
  <c r="L31" i="42" s="1"/>
  <c r="D31" i="41"/>
  <c r="E32" i="41"/>
  <c r="L27" i="41" l="1"/>
  <c r="L7" i="42"/>
  <c r="M32" i="41"/>
  <c r="M31" i="41"/>
  <c r="D7" i="47"/>
  <c r="O7" i="47" s="1"/>
  <c r="E7" i="47"/>
  <c r="P7" i="47" s="1"/>
  <c r="D8" i="47"/>
  <c r="O8" i="47" s="1"/>
  <c r="B16" i="42"/>
  <c r="L16" i="42" s="1"/>
  <c r="N32" i="41"/>
  <c r="E8" i="47"/>
  <c r="P8" i="47" s="1"/>
  <c r="N31" i="41"/>
  <c r="D18" i="47" l="1"/>
  <c r="O18" i="47" s="1"/>
  <c r="B33" i="42"/>
  <c r="B31" i="41"/>
  <c r="C31" i="41"/>
  <c r="B32" i="41"/>
  <c r="C32" i="41"/>
  <c r="K32" i="41" l="1"/>
  <c r="L32" i="41"/>
  <c r="K31" i="41"/>
  <c r="B8" i="47"/>
  <c r="M8" i="47" s="1"/>
  <c r="C7" i="47"/>
  <c r="N7" i="47" s="1"/>
  <c r="C8" i="47"/>
  <c r="N8" i="47" s="1"/>
  <c r="L31" i="41"/>
  <c r="B7" i="47"/>
  <c r="M7" i="47" s="1"/>
  <c r="B9" i="47" l="1"/>
  <c r="M9" i="47" s="1"/>
  <c r="D9" i="47"/>
  <c r="O9" i="4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Pellonmaa Henna</author>
  </authors>
  <commentList>
    <comment ref="B15" authorId="0" shapeId="0" xr:uid="{00000000-0006-0000-0300-000001000000}">
      <text>
        <r>
          <rPr>
            <b/>
            <sz val="9"/>
            <color indexed="81"/>
            <rFont val="Tahoma"/>
            <family val="2"/>
          </rPr>
          <t>Pellonmaa Henna:</t>
        </r>
        <r>
          <rPr>
            <sz val="9"/>
            <color indexed="81"/>
            <rFont val="Tahoma"/>
            <family val="2"/>
          </rPr>
          <t xml:space="preserve">
Varmista tämä kaava vielä!</t>
        </r>
      </text>
    </comment>
    <comment ref="C15" authorId="0" shapeId="0" xr:uid="{00000000-0006-0000-0300-000002000000}">
      <text>
        <r>
          <rPr>
            <b/>
            <sz val="9"/>
            <color indexed="81"/>
            <rFont val="Tahoma"/>
            <family val="2"/>
          </rPr>
          <t>Pellonmaa Henna:</t>
        </r>
        <r>
          <rPr>
            <sz val="9"/>
            <color indexed="81"/>
            <rFont val="Tahoma"/>
            <family val="2"/>
          </rPr>
          <t xml:space="preserve">
Varmista tämä kaava vielä!</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Sallmén Mikaela</author>
    <author>Pellonmaa Henna</author>
  </authors>
  <commentList>
    <comment ref="D163" authorId="0" shapeId="0" xr:uid="{00000000-0006-0000-1000-000001000000}">
      <text>
        <r>
          <rPr>
            <b/>
            <sz val="9"/>
            <color indexed="81"/>
            <rFont val="Tahoma"/>
            <family val="2"/>
          </rPr>
          <t>Sallmén Mikaela:</t>
        </r>
        <r>
          <rPr>
            <sz val="9"/>
            <color indexed="81"/>
            <rFont val="Tahoma"/>
            <family val="2"/>
          </rPr>
          <t xml:space="preserve">
HFM vs tämä tase ei täsmää koska IFRS 15 oikaisu tehty manuaalisesti oikealla </t>
        </r>
      </text>
    </comment>
    <comment ref="D201" authorId="0" shapeId="0" xr:uid="{00000000-0006-0000-1000-000002000000}">
      <text>
        <r>
          <rPr>
            <b/>
            <sz val="9"/>
            <color indexed="81"/>
            <rFont val="Tahoma"/>
            <family val="2"/>
          </rPr>
          <t>Tätä kaavaa muutettava Q1 2019 koska IFRS 15 muutokset huomioitava manuaalisesti</t>
        </r>
      </text>
    </comment>
    <comment ref="B211" authorId="1" shapeId="0" xr:uid="{00000000-0006-0000-1000-000003000000}">
      <text>
        <r>
          <rPr>
            <b/>
            <sz val="9"/>
            <color indexed="81"/>
            <rFont val="Tahoma"/>
            <family val="2"/>
          </rPr>
          <t>Pellonmaa Henna:</t>
        </r>
        <r>
          <rPr>
            <sz val="9"/>
            <color indexed="81"/>
            <rFont val="Tahoma"/>
            <family val="2"/>
          </rPr>
          <t xml:space="preserve">
Varmista, että oikein laskettu!!!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tc={C8C4054E-9D06-4976-89FF-028D94E8F254}</author>
  </authors>
  <commentList>
    <comment ref="F20" authorId="0" shapeId="0" xr:uid="{C8C4054E-9D06-4976-89FF-028D94E8F254}">
      <text>
        <t>[Kommenttiketju]
Excel-versiosi avulla voit lukea tämän kommenttiketjun, mutta siihen tehdyt muutokset poistetaan, jos tiedosto avataan uudemmassa Excel-versiossa. Lisätietoja: https://go.microsoft.com/fwlink/?linkid=870924
Kommentti:
    3,4 ok</t>
      </text>
    </comment>
  </commentList>
</comments>
</file>

<file path=xl/sharedStrings.xml><?xml version="1.0" encoding="utf-8"?>
<sst xmlns="http://schemas.openxmlformats.org/spreadsheetml/2006/main" count="1186" uniqueCount="579">
  <si>
    <t>%</t>
  </si>
  <si>
    <t>Liikevaihto</t>
  </si>
  <si>
    <t>Liiketoiminnan muut tuotot</t>
  </si>
  <si>
    <t>Liiketoiminnan muut kulut</t>
  </si>
  <si>
    <t>Liikevoitto</t>
  </si>
  <si>
    <t>Voitto ennen veroja</t>
  </si>
  <si>
    <t xml:space="preserve">Tuloverot </t>
  </si>
  <si>
    <t>Tilikauden voitto</t>
  </si>
  <si>
    <t>Tilikauden voiton jakautuminen:</t>
  </si>
  <si>
    <t>Emoyhtiön omistajille</t>
  </si>
  <si>
    <t>Emoyhtiön omistajille kuuluvasta voitosta laskettu osakekohtainen tulos:</t>
  </si>
  <si>
    <t>VARAT</t>
  </si>
  <si>
    <t>Pitkäaikaiset varat</t>
  </si>
  <si>
    <t>Aineettomat hyödykkeet</t>
  </si>
  <si>
    <t>Liikearvo</t>
  </si>
  <si>
    <t>Muut aineettomat hyödykkeet</t>
  </si>
  <si>
    <t>Aineelliset käyttöomaisuushyödykkeet</t>
  </si>
  <si>
    <t>Maa-alueet</t>
  </si>
  <si>
    <t>Rakennukset ja rakennelmat</t>
  </si>
  <si>
    <t>Koneet ja kalusto</t>
  </si>
  <si>
    <t>Muut aineelliset hyödykkeet</t>
  </si>
  <si>
    <t>Ennakkomaksut ja keskeneräiset hankinnat</t>
  </si>
  <si>
    <t>Muut pitkäaikaiset varat</t>
  </si>
  <si>
    <t xml:space="preserve">Rahoitusleasingsaamiset </t>
  </si>
  <si>
    <t>Laskennalliset verosaamiset</t>
  </si>
  <si>
    <t>Muut saamiset</t>
  </si>
  <si>
    <t>Pitkäaikaiset varat yhteensä</t>
  </si>
  <si>
    <t>Lyhytaikaiset varat</t>
  </si>
  <si>
    <t>Vaihto-omaisuus</t>
  </si>
  <si>
    <t>Myyntisaamiset ja muut saamiset</t>
  </si>
  <si>
    <t>Rahavarat</t>
  </si>
  <si>
    <t>Lyhytaikaiset varat yhteensä</t>
  </si>
  <si>
    <t>Varat yhteensä</t>
  </si>
  <si>
    <t>OMA PÄÄOMA JA VELAT</t>
  </si>
  <si>
    <t>Oma pääoma</t>
  </si>
  <si>
    <t>Emoyhtiön omistajille kuuluva oma pääoma</t>
  </si>
  <si>
    <t>Osakepääoma</t>
  </si>
  <si>
    <t>Muut rahastot</t>
  </si>
  <si>
    <t>Kertyneet voittovarat</t>
  </si>
  <si>
    <t>Oma pääoma yhteensä</t>
  </si>
  <si>
    <t>Velat</t>
  </si>
  <si>
    <t>Pitkäaikaiset velat</t>
  </si>
  <si>
    <t>Laskennalliset verovelat</t>
  </si>
  <si>
    <t>Eläkevelvoitteet</t>
  </si>
  <si>
    <t>Varaukset</t>
  </si>
  <si>
    <t>Muut velat</t>
  </si>
  <si>
    <t>Lyhytaikaiset velat</t>
  </si>
  <si>
    <t>Ostovelat ja muut velat</t>
  </si>
  <si>
    <t>Velat yhteensä</t>
  </si>
  <si>
    <t>Oma pääoma ja velat  yhteensä</t>
  </si>
  <si>
    <t>Liiketoiminnan rahavirta</t>
  </si>
  <si>
    <t>Tulorahoitus ennen käyttöpääoman muutosta</t>
  </si>
  <si>
    <t>Käyttöpääoman muutos</t>
  </si>
  <si>
    <t>Myyntisaamisten ja muiden saamisten muutos</t>
  </si>
  <si>
    <t>Vaihto-omaisuuden muutos</t>
  </si>
  <si>
    <t>Ostovelkojen ja muiden velkojen muutos</t>
  </si>
  <si>
    <t xml:space="preserve">Maksetut korot </t>
  </si>
  <si>
    <t xml:space="preserve">Saadut korot </t>
  </si>
  <si>
    <t>Maksetut verot</t>
  </si>
  <si>
    <t>Liiketoiminnan nettorahavirta</t>
  </si>
  <si>
    <t xml:space="preserve">     </t>
  </si>
  <si>
    <t>Investointien rahavirta</t>
  </si>
  <si>
    <t xml:space="preserve">Investoinnit aineellisiin ja aineettomiin käyttöomaisuushyödykkeisiin </t>
  </si>
  <si>
    <t>Aineellisten ja aineettomien käyttöomaisuushyödykkeiden myynnit</t>
  </si>
  <si>
    <t>Investointien nettorahavirta</t>
  </si>
  <si>
    <t>Rahoituksen rahavirta</t>
  </si>
  <si>
    <t>Pitkäaikaisten lainojen nostot</t>
  </si>
  <si>
    <t>Pitkäaikaisten lainojen takaisinmaksut</t>
  </si>
  <si>
    <t>Rahoituksen nettorahavirta</t>
  </si>
  <si>
    <t>Likvidien varojen nettomuutos</t>
  </si>
  <si>
    <t>Likvidit varat tilikauden alussa</t>
  </si>
  <si>
    <t>Valuuttakurssien muutosten vaikutus</t>
  </si>
  <si>
    <t>Likvidit varat taseessa tilikauden lopussa</t>
  </si>
  <si>
    <t>Likvidit varat</t>
  </si>
  <si>
    <t>Yhteensä</t>
  </si>
  <si>
    <t>Osake-pääoma</t>
  </si>
  <si>
    <t>Muuntoerot</t>
  </si>
  <si>
    <t xml:space="preserve">LASSILA &amp; TIKANOJA </t>
  </si>
  <si>
    <t xml:space="preserve">TUNNUSLUVUT </t>
  </si>
  <si>
    <t>Oman pääoman tuotto, %</t>
  </si>
  <si>
    <t>Sijoitetun pääoman tuotto, %</t>
  </si>
  <si>
    <t>Osakkeiden osakeantioikaistu lukumäärä, 1000 kpl</t>
  </si>
  <si>
    <t>keskimäärin kauden aikana</t>
  </si>
  <si>
    <t>kauden lopussa</t>
  </si>
  <si>
    <t>keskimäärin kauden aikana, laimennettu</t>
  </si>
  <si>
    <t xml:space="preserve">LASSILA &amp; TIKANOJA  </t>
  </si>
  <si>
    <t xml:space="preserve">LIIKEVAIHTO </t>
  </si>
  <si>
    <t>Ympäristöpalvelut</t>
  </si>
  <si>
    <t>Konsernihallinto ja muut</t>
  </si>
  <si>
    <t>Toimialojen välinen liikevaihto</t>
  </si>
  <si>
    <t xml:space="preserve">LIIKEVOITTO </t>
  </si>
  <si>
    <t>Varat</t>
  </si>
  <si>
    <t>Investoinnit</t>
  </si>
  <si>
    <t>Poistot</t>
  </si>
  <si>
    <t>Liikevoittoprosentti</t>
  </si>
  <si>
    <t>VASTUUSITOUMUKSET</t>
  </si>
  <si>
    <t>Muut vakuudet</t>
  </si>
  <si>
    <t>Ympäristölupien edellyttämät pankkitakaukset</t>
  </si>
  <si>
    <t xml:space="preserve">Erääntyy 1 vuoden kuluessa </t>
  </si>
  <si>
    <t xml:space="preserve">Erääntyy 1-5 vuoden kuluessa </t>
  </si>
  <si>
    <t>Johdannaissopimuksista johtuvat vastuut</t>
  </si>
  <si>
    <t xml:space="preserve">Erääntyy yli 5 vuoden kuluttua </t>
  </si>
  <si>
    <t>Liiketoiminnan rahavirran oikaisut</t>
  </si>
  <si>
    <t>Verot</t>
  </si>
  <si>
    <t>Poistot ja arvonalentumiset</t>
  </si>
  <si>
    <t>Rahoitustuotot ja -kulut</t>
  </si>
  <si>
    <t>Muut</t>
  </si>
  <si>
    <t>TULOSLASKELMA VUOSINELJÄNNEKSITTÄIN</t>
  </si>
  <si>
    <t>INVESTOINTISITOUMUKSET</t>
  </si>
  <si>
    <t>Kirjanpitoarvo kauden alussa</t>
  </si>
  <si>
    <t>Hankitut liiketoiminnat</t>
  </si>
  <si>
    <t>Vähennykset</t>
  </si>
  <si>
    <t>Kirjanpitoarvo kauden lopussa</t>
  </si>
  <si>
    <t>Aineettomien hyödykkeiden ostositoumukset</t>
  </si>
  <si>
    <t>Aineellisten hyödykkeiden ostositoumukset</t>
  </si>
  <si>
    <t>Muut investoinnit</t>
  </si>
  <si>
    <t>Käypä arvo</t>
  </si>
  <si>
    <t>Muut vakuudet ovat vakuustalletuksia.</t>
  </si>
  <si>
    <t xml:space="preserve">Suojausrahasto, käyvän arvon muutos </t>
  </si>
  <si>
    <t>AINEELLISTEN KÄYTTÖOMAISUUSHYÖDYKKEIDEN MUUTOKSET</t>
  </si>
  <si>
    <t>AINEETTOMIEN HYÖDYKKEIDEN MUUTOKSET</t>
  </si>
  <si>
    <t>KONSERNITASE</t>
  </si>
  <si>
    <t>KONSERNIN RAHAVIRTALASKELMA</t>
  </si>
  <si>
    <t>Omista sitoumuksista annetut vakuudet</t>
  </si>
  <si>
    <t>Siirrot erien välillä</t>
  </si>
  <si>
    <t>Johdannaissaamiset</t>
  </si>
  <si>
    <t>Johdannaisvelat</t>
  </si>
  <si>
    <t>Henkilöstö kokoaikaiseksi muutettuna keskimäärin</t>
  </si>
  <si>
    <t>Hankitut tytäryritykset ja liiketoiminnat vähennettynä hankintahetken rahavaroilla</t>
  </si>
  <si>
    <t>Lyhytaikaisten lainojen muutos</t>
  </si>
  <si>
    <t>Kurssierot</t>
  </si>
  <si>
    <t>Tilikauden laaja tulos, verojen jälkeen</t>
  </si>
  <si>
    <t>Tilikauden laajan tuloksen jakautuminen</t>
  </si>
  <si>
    <t>Ulkoinen</t>
  </si>
  <si>
    <t>Eliminoinnit</t>
  </si>
  <si>
    <t>Liikevaihto yhteensä, muutos %</t>
  </si>
  <si>
    <t>Osakkeiden myyntivoitto</t>
  </si>
  <si>
    <t>L&amp;T yhteensä</t>
  </si>
  <si>
    <t>Henkilöstö, koko- ja osa-aikaiset yhteensä kauden lopussa</t>
  </si>
  <si>
    <t>SEGMENTTITIEDOT</t>
  </si>
  <si>
    <t xml:space="preserve">MUUT SEGMENTTITIEDOT </t>
  </si>
  <si>
    <t>LASKELMA KONSERNIN OMAN PÄÄOMAN MUUTOKSISTA</t>
  </si>
  <si>
    <t>Hankittu sopimuskanta</t>
  </si>
  <si>
    <t>Kilpailukieltosopimukset</t>
  </si>
  <si>
    <t>Lainat</t>
  </si>
  <si>
    <t>Omien osakkeiden hankinta</t>
  </si>
  <si>
    <t>Kiinnitykset maanvuokraoikeuteen</t>
  </si>
  <si>
    <t>Gearing, %</t>
  </si>
  <si>
    <t xml:space="preserve">Erääntyy 1–5 vuoden kuluessa </t>
  </si>
  <si>
    <t xml:space="preserve">Yhteensä </t>
  </si>
  <si>
    <t>Hyödykejohdannaiset</t>
  </si>
  <si>
    <t>Diesel-swapsopimusten nimellisarvot</t>
  </si>
  <si>
    <t>Määräysvallattomille omistajille</t>
  </si>
  <si>
    <t>Määräysvallattomien omistajien osuus</t>
  </si>
  <si>
    <t>Sijoitetun vapaan oman pääoman rahasto</t>
  </si>
  <si>
    <t>Muuntoerot määräysvallattomille omistajille</t>
  </si>
  <si>
    <t xml:space="preserve"> </t>
  </si>
  <si>
    <t>Myytävissä olevat rahoitusvarat</t>
  </si>
  <si>
    <t>Koronvaihtosopimukset</t>
  </si>
  <si>
    <t>KONSERNIN TULOSLASKELMA</t>
  </si>
  <si>
    <t>Omavaraisuusaste, %</t>
  </si>
  <si>
    <t>Teollisuuspalvelut</t>
  </si>
  <si>
    <t>Kiinteistöpalvelut</t>
  </si>
  <si>
    <t xml:space="preserve">Etuuspohjaisten eläkejärjestelyiden uudelleen määrittämisestä johtuvat erät </t>
  </si>
  <si>
    <t>RAHOITUSVARAT JA -VELAT ARVOSTUSRYHMITTÄIN</t>
  </si>
  <si>
    <t>Suojaus-
laskennan alaiset johdannaiset</t>
  </si>
  <si>
    <t>Tase-erien kirjanpitoarvot</t>
  </si>
  <si>
    <t>Pitkäaikaiset rahoitusvarat</t>
  </si>
  <si>
    <t>Rahoitusleasingsaamiset</t>
  </si>
  <si>
    <t>Lyhytaikaiset rahoitusvarat</t>
  </si>
  <si>
    <t>Rahoitusvarat yhteensä</t>
  </si>
  <si>
    <t>Pitkäaikaiset rahoitusvelat</t>
  </si>
  <si>
    <t>Lyhytaikaiset rahoitusvelat</t>
  </si>
  <si>
    <t>Rahoitusvelat yhteensä</t>
  </si>
  <si>
    <t>Suojaus-rahasto</t>
  </si>
  <si>
    <t>Erät, joita ei siirretä myöhemmin tulosvaikutteiseksi</t>
  </si>
  <si>
    <t>Erät, jotka saatetaan myöhemmin siirtää tulosvaikutteiseksi</t>
  </si>
  <si>
    <t>Erät, jotka saatetaan myöhemmin siirtää tulosvaikutteiseksi, yhteensä</t>
  </si>
  <si>
    <t>Erät, joita ei siirretä myöhemmin tulosvaikutteiseksi, yhteensä</t>
  </si>
  <si>
    <t>Muut laajan tuloksen erät</t>
  </si>
  <si>
    <t>Hinta/voittosuhde (P/E)</t>
  </si>
  <si>
    <t>Sijoitetun vapaan pääoman rahasto</t>
  </si>
  <si>
    <t>Määräysvallat-tomien omistajien osuus</t>
  </si>
  <si>
    <t>Laaja tulos</t>
  </si>
  <si>
    <t>Tilikauden tulos</t>
  </si>
  <si>
    <t>Tilikauden laaja tulos yhteensä</t>
  </si>
  <si>
    <t>Liiketoimet omistajien kanssa</t>
  </si>
  <si>
    <t>Liiketoimet omistajien kanssa yhteensä</t>
  </si>
  <si>
    <t>Muunto-erot</t>
  </si>
  <si>
    <t xml:space="preserve">  Suojausrahasto käyvän arvon muutos</t>
  </si>
  <si>
    <t xml:space="preserve">  Myytävissä olevat rahoitusvarat</t>
  </si>
  <si>
    <t xml:space="preserve">  Muuntoerot</t>
  </si>
  <si>
    <t>Maksetut osingot</t>
  </si>
  <si>
    <t>Efektiivinen osinkotuotto, %</t>
  </si>
  <si>
    <t>Muut muutokset</t>
  </si>
  <si>
    <t>Osakeperusteiset etuudet</t>
  </si>
  <si>
    <t>Palautuneet osingot</t>
  </si>
  <si>
    <t>Osinko/tulos, %</t>
  </si>
  <si>
    <t>Korolliset velat</t>
  </si>
  <si>
    <t>Muut aineettomat hyödykkeet yrityskaupoista</t>
  </si>
  <si>
    <t>-</t>
  </si>
  <si>
    <t>Koronvaihtosopimusten nimellisarvot</t>
  </si>
  <si>
    <t>Sijoitukset</t>
  </si>
  <si>
    <t>Saamiset</t>
  </si>
  <si>
    <t>Laskennallinen verovelka</t>
  </si>
  <si>
    <t>Hankittu nettovarallisuus</t>
  </si>
  <si>
    <t>Kokonaisvastike</t>
  </si>
  <si>
    <t>Vaikutus rahavirtaan</t>
  </si>
  <si>
    <t>Rahana maksettu vastike</t>
  </si>
  <si>
    <t>Hankitun yrityksen rahavarat</t>
  </si>
  <si>
    <t>Poistot aineettomista</t>
  </si>
  <si>
    <t>Nettovaikutus</t>
  </si>
  <si>
    <t>Vaikutus liikevoittoon:</t>
  </si>
  <si>
    <t>HAIPPIFM</t>
  </si>
  <si>
    <t>LTLGL</t>
  </si>
  <si>
    <t>EXTTOTAL</t>
  </si>
  <si>
    <t>J61010</t>
  </si>
  <si>
    <t>J62410</t>
  </si>
  <si>
    <t>J65410</t>
  </si>
  <si>
    <t>J66020</t>
  </si>
  <si>
    <t>J67010</t>
  </si>
  <si>
    <t>J67110</t>
  </si>
  <si>
    <t>J68010</t>
  </si>
  <si>
    <t>J68510</t>
  </si>
  <si>
    <t>J68910</t>
  </si>
  <si>
    <t>J69110</t>
  </si>
  <si>
    <t>J69420</t>
  </si>
  <si>
    <t>J70810</t>
  </si>
  <si>
    <t>J70910</t>
  </si>
  <si>
    <t>J69590</t>
  </si>
  <si>
    <t>J71735</t>
  </si>
  <si>
    <t>J71750</t>
  </si>
  <si>
    <t>J72600</t>
  </si>
  <si>
    <t>J77690</t>
  </si>
  <si>
    <t>J747810</t>
  </si>
  <si>
    <t>J77290</t>
  </si>
  <si>
    <t>J77890</t>
  </si>
  <si>
    <t>J77550</t>
  </si>
  <si>
    <t>J77900</t>
  </si>
  <si>
    <t>J78200</t>
  </si>
  <si>
    <t>J79000</t>
  </si>
  <si>
    <t>EUR</t>
  </si>
  <si>
    <t>Actual</t>
  </si>
  <si>
    <t>ACT</t>
  </si>
  <si>
    <t>BS</t>
  </si>
  <si>
    <t>IFRSTotal</t>
  </si>
  <si>
    <t>[None]</t>
  </si>
  <si>
    <t>[ICP Top]</t>
  </si>
  <si>
    <t>EUR Total</t>
  </si>
  <si>
    <t>Aineettomat hyödykeet</t>
  </si>
  <si>
    <t>J70560</t>
  </si>
  <si>
    <t>J71720</t>
  </si>
  <si>
    <t>Aineettomat hyödykkeet yhteensä</t>
  </si>
  <si>
    <t>Aineelliset hyödykkeet</t>
  </si>
  <si>
    <t>Aineelliset käyttöomaisuushyödykeet yhteensä</t>
  </si>
  <si>
    <t>Muut pitkäaikaiset varat yhteensä</t>
  </si>
  <si>
    <t>PITKÄAIKAISET VARAT YHTEENSÄ</t>
  </si>
  <si>
    <t>Vaihto-omaisuus yhteensä</t>
  </si>
  <si>
    <t>Myyntisaamiset ja muut saamiset yhteensä</t>
  </si>
  <si>
    <t>Muut lyhytaikaiset varat yhteensä</t>
  </si>
  <si>
    <t>VARAT YHTEENSÄ</t>
  </si>
  <si>
    <t xml:space="preserve">Oma pääoma  </t>
  </si>
  <si>
    <t>J80030</t>
  </si>
  <si>
    <t>J80052</t>
  </si>
  <si>
    <t>P89000</t>
  </si>
  <si>
    <t>J80070</t>
  </si>
  <si>
    <t>J81020</t>
  </si>
  <si>
    <t>J82010</t>
  </si>
  <si>
    <t>J86010</t>
  </si>
  <si>
    <t>J87010</t>
  </si>
  <si>
    <t>J88010</t>
  </si>
  <si>
    <t>J90210</t>
  </si>
  <si>
    <t>J90975</t>
  </si>
  <si>
    <t>Pitkäaikaiset velat yhteensä</t>
  </si>
  <si>
    <t>J91210</t>
  </si>
  <si>
    <t>J96360</t>
  </si>
  <si>
    <t/>
  </si>
  <si>
    <t>J96410</t>
  </si>
  <si>
    <t>J96500</t>
  </si>
  <si>
    <t>J98800</t>
  </si>
  <si>
    <t>J98900</t>
  </si>
  <si>
    <t>J97730</t>
  </si>
  <si>
    <t>J98950</t>
  </si>
  <si>
    <t>J98960</t>
  </si>
  <si>
    <t>Lyhytaikaiset velat yhteensä</t>
  </si>
  <si>
    <t>VELAT YHTEENSÄ</t>
  </si>
  <si>
    <t>OMA PÄÄOMA JA VELAT YHTEENSÄ</t>
  </si>
  <si>
    <t>J71790</t>
  </si>
  <si>
    <t>s10</t>
  </si>
  <si>
    <t>Tase</t>
  </si>
  <si>
    <t>J7999</t>
  </si>
  <si>
    <t>J9999</t>
  </si>
  <si>
    <t>Diff</t>
  </si>
  <si>
    <t>diff</t>
  </si>
  <si>
    <t>J64310</t>
  </si>
  <si>
    <t>Myydyt konserniyritykset ja liketoiminnat vähennettynä myyntihetken rahavaroilla</t>
  </si>
  <si>
    <t>Omien osakkeiden ostot</t>
  </si>
  <si>
    <t>MEUR</t>
  </si>
  <si>
    <t>YTD</t>
  </si>
  <si>
    <t>Rahoitustuotot ja -kulut, netto</t>
  </si>
  <si>
    <t>Pitkäaikaiset ennakot</t>
  </si>
  <si>
    <t>J90970</t>
  </si>
  <si>
    <t>J96000</t>
  </si>
  <si>
    <t>J96550</t>
  </si>
  <si>
    <t>Erotus</t>
  </si>
  <si>
    <t>Käypä arvo yhteensä</t>
  </si>
  <si>
    <t>Me</t>
  </si>
  <si>
    <t>Korolliset nettovelat, Me</t>
  </si>
  <si>
    <t>EVA, Me*</t>
  </si>
  <si>
    <t>Bruttoinvestoinnit, Me</t>
  </si>
  <si>
    <t>Poistot ja arvonalentumiset, Me</t>
  </si>
  <si>
    <t>Rahoitusleasingvelat</t>
  </si>
  <si>
    <t>Korolliset netto velat</t>
  </si>
  <si>
    <t>Osakekohtainen tulos, e</t>
  </si>
  <si>
    <t>Laimennettu osakekohtainen tulos, e</t>
  </si>
  <si>
    <t>Liiketoiminnan rahavirta/osake, e</t>
  </si>
  <si>
    <t>Oma pääoma/osake, e</t>
  </si>
  <si>
    <t>Maksamatta</t>
  </si>
  <si>
    <t>Myyntisaamiset</t>
  </si>
  <si>
    <t>Ennakkomaksu</t>
  </si>
  <si>
    <t>Ostovelat</t>
  </si>
  <si>
    <t>NWC / Käyttöpääoma</t>
  </si>
  <si>
    <t>12 kk rullaava</t>
  </si>
  <si>
    <t>NWC % / Käyttöpääoma %</t>
  </si>
  <si>
    <t>2015 korjaus ostovelkoihin tililtä Siirtovelat</t>
  </si>
  <si>
    <t>Käyvän arvon hierarkiataso</t>
  </si>
  <si>
    <t>1-12/2016</t>
  </si>
  <si>
    <t>12/2016</t>
  </si>
  <si>
    <t>M€</t>
  </si>
  <si>
    <t>Muut korottomat velat</t>
  </si>
  <si>
    <t>** Hallituksen esitys</t>
  </si>
  <si>
    <t>Rahoitusvelat</t>
  </si>
  <si>
    <t>Tase-erien käyvät arvot eivät eroa merkittävästi tase-erien kirjanpitoarvoista.</t>
  </si>
  <si>
    <t>Varaston muutos</t>
  </si>
  <si>
    <t>Materiaalit ja palvelut</t>
  </si>
  <si>
    <t>Työsuhde-etuuksista aiheutuvat kulut</t>
  </si>
  <si>
    <t>J90990</t>
  </si>
  <si>
    <t>Vuoden aikana erääntyvät lainat:</t>
  </si>
  <si>
    <t xml:space="preserve">EVA </t>
  </si>
  <si>
    <t>KONSERNIN LAAJA  TULOSLASKELMA</t>
  </si>
  <si>
    <t>Sijoitetulle pääomalle laskettu kustannus</t>
  </si>
  <si>
    <t>EVA-TULOKSEN TÄSMÄYTYS LIIKEVOITTOON</t>
  </si>
  <si>
    <t>Huom! Vertailukaudet 2016 Osakkuusyhtiötulos on vielä täällä! Korjaa kaava Q1/2018</t>
  </si>
  <si>
    <t>Oma pääoma 1.1.2017</t>
  </si>
  <si>
    <t>Kommentit</t>
  </si>
  <si>
    <t>Siirtovelat</t>
  </si>
  <si>
    <t>tarkistus</t>
  </si>
  <si>
    <t>Orgaaninen kasvu</t>
  </si>
  <si>
    <t>Tavoite 2020</t>
  </si>
  <si>
    <t>Kasvu, %</t>
  </si>
  <si>
    <t>0 - 70</t>
  </si>
  <si>
    <t>Tuloksen laskun myötä ROI laskenut edellisen vuoden</t>
  </si>
  <si>
    <t>tasosta.</t>
  </si>
  <si>
    <t>EVA Tunnusluvut -HFM sivulle</t>
  </si>
  <si>
    <t>Liikevoittoennuste</t>
  </si>
  <si>
    <t>Verot 20,8% mukaan</t>
  </si>
  <si>
    <t>KRA:n tappio</t>
  </si>
  <si>
    <t>Ruotsin poistoeron tuloutus</t>
  </si>
  <si>
    <t xml:space="preserve">Verot  </t>
  </si>
  <si>
    <t>Veroaste tilinpäätöksessä</t>
  </si>
  <si>
    <t>KONSERNIN VEROASTE-ENNUSTE</t>
  </si>
  <si>
    <t>KONSERNIN VEROASTE</t>
  </si>
  <si>
    <t>Tuloverot tilikaudelta</t>
  </si>
  <si>
    <t>Tuloverot aikaisemmilta tilikausilta</t>
  </si>
  <si>
    <t>Laskennallisten verovelkojen muutos</t>
  </si>
  <si>
    <t>Laskennallisten verojen muutos PPA</t>
  </si>
  <si>
    <t>Laskennallisten verosaamisten muutos</t>
  </si>
  <si>
    <t>Verot yhteensä</t>
  </si>
  <si>
    <t>Verot järjestelmästä ennen oikaisuja 20,8 %</t>
  </si>
  <si>
    <t>KRR Oy:n tappiosta kirjataan laskennallinen verosaaminen</t>
  </si>
  <si>
    <t>L&amp;T FM:n taseessa olevan poistoeron tuloutuksen verovaikutus</t>
  </si>
  <si>
    <t>T€</t>
  </si>
  <si>
    <t>Erillisyhtiöiden verot tilikaudelta</t>
  </si>
  <si>
    <t>rivi pois?</t>
  </si>
  <si>
    <t>Osakekohtainen tulos, EUR</t>
  </si>
  <si>
    <t>Laimennettu osakekohtainen tulos, EUR</t>
  </si>
  <si>
    <t>Liiketoiminnan rahavirta/osake, EUR</t>
  </si>
  <si>
    <t>Bruttoinvestoinnit, MEUR</t>
  </si>
  <si>
    <t>Poistot ja arvonalentumiset, MEUR</t>
  </si>
  <si>
    <t>Oma pääoma/osake, EUR</t>
  </si>
  <si>
    <t>Korolliset nettovelat, MEUR</t>
  </si>
  <si>
    <r>
      <t>Osuus osakkuusyritysten tuloksesta</t>
    </r>
    <r>
      <rPr>
        <sz val="10"/>
        <color rgb="FF000000"/>
        <rFont val="Segoe UI"/>
        <family val="2"/>
      </rPr>
      <t xml:space="preserve"> </t>
    </r>
  </si>
  <si>
    <t xml:space="preserve">Osuus osakkuusyritysten tuloksesta </t>
  </si>
  <si>
    <t>Investoinnit osakkuusyrityksiin</t>
  </si>
  <si>
    <t>pois</t>
  </si>
  <si>
    <t>MUUT HANKITUT LIIKETOIMINNOT YHTEENLASKETTUNA</t>
  </si>
  <si>
    <t>HANKITUT LIIKETOIMINNOT</t>
  </si>
  <si>
    <t>Oma pääoma ja velat yhteensä</t>
  </si>
  <si>
    <t>L&amp;T FM AB</t>
  </si>
  <si>
    <t>Sijoitettu pääoma (rullava 12 kk vuosineljännesten keskiarvo)</t>
  </si>
  <si>
    <t>IFRS 15 vaikutus</t>
  </si>
  <si>
    <t>Katsauskauden tulos</t>
  </si>
  <si>
    <t>Laaja tulos yhteensä</t>
  </si>
  <si>
    <t>* EVA = liikevoitto - sijoitetulle pääomalle (vuosineljännesten keskiarvo) laskettu kustannus. WACC: 2018 6,60 %, 2017 6,69 %</t>
  </si>
  <si>
    <t>Oma pääoma 1.1.2018</t>
  </si>
  <si>
    <t>J76000</t>
  </si>
  <si>
    <t>Kiinteistötekniikka</t>
  </si>
  <si>
    <t>IFS</t>
  </si>
  <si>
    <t>Oikaistu liikevoitto</t>
  </si>
  <si>
    <t>OIKAISTUN LIIKEVOITON TÄSMÄYTYS LIIKEVOITTOON</t>
  </si>
  <si>
    <t>Kauppahinnan allokaatiopoistot:</t>
  </si>
  <si>
    <t>LASSILA &amp; TIKANOJA</t>
  </si>
  <si>
    <t>Q1/2018: 20 m erääntyy vasta 2019 eli siksi ei mukaan osarille</t>
  </si>
  <si>
    <t>Vuokratuotot</t>
  </si>
  <si>
    <t>Liikevaihto yhteensä</t>
  </si>
  <si>
    <t xml:space="preserve">Hankitut tytäryritykset ja liiketoiminnat vähennettynä hankintahetken rahavaroilla/ kauppahinnan oikaisu </t>
  </si>
  <si>
    <t>Projekti- liiketoiminta</t>
  </si>
  <si>
    <t>Ulkoinen liikevaihto yhteensä</t>
  </si>
  <si>
    <t>Toimialojen kauppahinnan allokaatiopoistot: Segmenttitiedot_032018_2017_final_viralliset vertailuluvut</t>
  </si>
  <si>
    <t>Muiden pitkäaikaisten saamisten ja sijoitusten muutos</t>
  </si>
  <si>
    <t>1-12/2018</t>
  </si>
  <si>
    <t>MYYNTITUOTTOJEN JAKAUMA</t>
  </si>
  <si>
    <t>Ajan kuluessa tuloutettavat palvelut</t>
  </si>
  <si>
    <t>Yhtenä ajanhetkenä tuloutettavat tuotteet</t>
  </si>
  <si>
    <t>Vuokrat</t>
  </si>
  <si>
    <t>Erikseen tilattavat palvelut</t>
  </si>
  <si>
    <t>Laite- ja materiaalimyynti</t>
  </si>
  <si>
    <t xml:space="preserve">Toimialojen välinen </t>
  </si>
  <si>
    <t>VAIHTOEHTOISTEN TUNNUSLUKUJEN TÄSMÄYTYS</t>
  </si>
  <si>
    <t>Katso vielä nämä!</t>
  </si>
  <si>
    <t>Nämä luvut haetaan: Segmenttitiedot_122018: (Välilehti: TOIMIALATIEDOT, alin taulukko)</t>
  </si>
  <si>
    <t>Välilehdet: Tiedotteelle - YTD ja Tiedotteelle - Periodic</t>
  </si>
  <si>
    <t>Sopimukseen perustuvat omaisuuserät</t>
  </si>
  <si>
    <t>Pitkäkestoiset palvelu- sopimukset</t>
  </si>
  <si>
    <t>Kiinteistöpalvelut Suomi</t>
  </si>
  <si>
    <t>Kiinteistöpalvelut Ruotsi</t>
  </si>
  <si>
    <t>paitsi 12/2018</t>
  </si>
  <si>
    <t>Käyttöoikeusomaisuuserä</t>
  </si>
  <si>
    <t>Oma pääoma 31.12.2018</t>
  </si>
  <si>
    <t>10-12/2018</t>
  </si>
  <si>
    <t>J99901</t>
  </si>
  <si>
    <t>* EVA = liikevoitto - sijoitetulle pääomalle (vuosineljännesten keskiarvo) laskettu kustannus. WACC: 2019 6,55 %, 2018 6,60 %</t>
  </si>
  <si>
    <t>12/2018</t>
  </si>
  <si>
    <t>ei tarvitse?</t>
  </si>
  <si>
    <t>Sijoitettu pääoma, MEUR</t>
  </si>
  <si>
    <t>EBITDA</t>
  </si>
  <si>
    <t>Koronvaihtosopimukset, jotka on tehty vaihtuvakorkoisiin lainoihin liittyvien rahavirtojen suojauksiksi ja joihin on sovellettu IFRS 9:n mukaista suojauslaskentaa. Suojaukset ovat olleet tehokkaita ja niiden käyvän arvon muutokset on esitetty kauden laajassa tuloslaskelmassa. Koronvaihtosopimusten käyvät arvot perustuvat tilinpäätöspäivän markkinatietoihin.</t>
  </si>
  <si>
    <t>EBITDA prosentti</t>
  </si>
  <si>
    <t>EVA, MEUR *</t>
  </si>
  <si>
    <t>Nettovelkaantumisaste, %</t>
  </si>
  <si>
    <t>Lassila &amp; Tikanoja Oyj</t>
  </si>
  <si>
    <t>Rahoitusleasingvelat,pitkäaik. (IFRS) yhteensä</t>
  </si>
  <si>
    <t>Rahoitusleasingvelat, lyhytaikaiset (IFRS) yhteensä</t>
  </si>
  <si>
    <t>HFM</t>
  </si>
  <si>
    <t>C001</t>
  </si>
  <si>
    <t>C302</t>
  </si>
  <si>
    <t>C401</t>
  </si>
  <si>
    <t>C408</t>
  </si>
  <si>
    <t>90380 Rahoitusleasingvelat,pitkäaik. (IFRS)</t>
  </si>
  <si>
    <t>93380 Rahoitusleasingvelat, lyhytaikaiset (IFRS)</t>
  </si>
  <si>
    <t>1-3/2019</t>
  </si>
  <si>
    <t>Q2 2018 investointien kassavirta = FM lisäys</t>
  </si>
  <si>
    <t>MYYDYT LIIKETOIMINNOT</t>
  </si>
  <si>
    <t>Kiinteistöpalveluihin kuuluvan L&amp;T Korjausrakentaminen Oy:n vuoden 2018 liikevaihto oli 35,0 miljoonaa euroa ja liikevoitto 0,7 miljoonaa euroa.</t>
  </si>
  <si>
    <t>Aineelliset ja aineettomat käyttöomaisuushyödykkeet</t>
  </si>
  <si>
    <t xml:space="preserve">Osto- ja muut velat </t>
  </si>
  <si>
    <t>Nettovarat</t>
  </si>
  <si>
    <t>Myynnin kulut</t>
  </si>
  <si>
    <t>Rahana saatu vastike</t>
  </si>
  <si>
    <t>Myydyn yrityksen rahavarat</t>
  </si>
  <si>
    <t xml:space="preserve">Yhtiö myi 30.4.2019 L&amp;T Korjausrakentaminen Oy:n koko osakekannan Recover Nordic Groupille. </t>
  </si>
  <si>
    <t>09/2018 ok/ MS 9.9.2019</t>
  </si>
  <si>
    <t>092018 päivitetty MS 9.9.2019</t>
  </si>
  <si>
    <t>L&amp;T FM AB:n hankinta saatiin päätökseen 31.8.2017.
Vuoden 2018 ensimmäisellä vuosineljänneksellä kauppahintaa palautettiin 2,2 miljoonaa euroa, josta investointien rahavirtaan vaikuttaa 1,6 miljoonaa euroa. Tämä on rivillä Hankitut tytäryritykset ja liiketoiminnat vähennettynä hankintahetken rahavaroilla netotettuna vuoden 2018 liiketoiminnon hankinnan kanssa. Lisäksi vuoden 2018 kolmannella vuosineljänneksellä hankittujen tase-erien arvoa oikaistiin 34,5 miljoonalla Ruotsin kruunulla. Muutokset on esitetty käyttöomaisuudessa lisäyksenä. Tilinpäätöksessä 31.12.2018 esitetty IFRS:n mukainen hankintamenolaskelma on lopullinen.</t>
  </si>
  <si>
    <t>Määräys-vallat-tomien omistajien osuus</t>
  </si>
  <si>
    <t>Datan laskenta tehdään työexcelissä ja tuodaan tänne</t>
  </si>
  <si>
    <t>ei muutu Q2-&gt;Q3</t>
  </si>
  <si>
    <t>4-6/2019</t>
  </si>
  <si>
    <t>P08</t>
  </si>
  <si>
    <t>IFRS 16 siirtymän vaikutus avaavaan taseeseen</t>
  </si>
  <si>
    <t>Jaksotettuun hankinta- menoon</t>
  </si>
  <si>
    <t>Aineettomien hyödykkeiden hankitut liiketoiminnat vertailuvuoden aikana aiheutuu L&amp;T FM AB:n hankintamenolaskelman oikaisusta ja Kymen Talopalvelu Oy:n liiketoiminnan hankinnasta.</t>
  </si>
  <si>
    <t>Toimi-alojen välinen</t>
  </si>
  <si>
    <t>Aineettomat oikeudet</t>
  </si>
  <si>
    <t>Muut aineettomat hyödykkeet *)</t>
  </si>
  <si>
    <t>Myyntisaamiset *)</t>
  </si>
  <si>
    <t>Kertyneet voittovarat *)</t>
  </si>
  <si>
    <t>7-9/2019</t>
  </si>
  <si>
    <t>Aineelliset käyttöomaisuushyödykkeet *)</t>
  </si>
  <si>
    <t xml:space="preserve">Rakennukset ja rakennelmat </t>
  </si>
  <si>
    <t xml:space="preserve">Koneet ja kalusto </t>
  </si>
  <si>
    <t xml:space="preserve">Muut aineelliset hyödykkeet </t>
  </si>
  <si>
    <t>Muut pitkäaikaiset varat *)</t>
  </si>
  <si>
    <t>Oikaistu oma pääoma 1.1.2018</t>
  </si>
  <si>
    <t>Ennakkomaksut</t>
  </si>
  <si>
    <t>IFRS 16 standardin voimaantulon myötä käyttöleasing- ja muut vuokravastuut sisältyvät jatkossa taseen korollisiin nettovelkoihin kasvattaen niitä 53,8 miljoonaa euroa. Taseen ulkopuoliset käyttöleasing- ja muut vuokravastuut olivat vuoden 2018 lopussa 39,0 miljoonaa euroa.  
Aineellisten käyttöomaisuushyödykkeiden kirjanpitoarvo sisältää IFRS 16 -eriä katsauskauden lopussa 77,2 miljoonaa euroa ja niihin kohdistuvat poistot ovat 16,4 miljoonaa euroa.</t>
  </si>
  <si>
    <t>Aikaisempia tilikausia koskeva oikaisu *)</t>
  </si>
  <si>
    <t xml:space="preserve">Velaton kauppahinta oli 13,9 miljoonaa euroa ja siitä syntyi konserniin myyntivoittoa 7,0 miljoonaa euroa. Myyntivoitto on esitetty liiketoiminnan muissa tuotoissa. </t>
  </si>
  <si>
    <t xml:space="preserve">Ostovelat ja muut velat </t>
  </si>
  <si>
    <t>Varaukset *)</t>
  </si>
  <si>
    <t>*) Vertailukauden tasearvoja on oikaistu aikaisempia kausia koskevista virheistä johtuen. Asiasta on kerrottu tarkemmin laatimisperiaatteiden kappaleessa Aikaisempia kausia koskevien virheiden korjaus.</t>
  </si>
  <si>
    <t>Muut saamiset *)</t>
  </si>
  <si>
    <t>Konsernihallinto ja muut *)</t>
  </si>
  <si>
    <t>Kohdistamattomat varat **)</t>
  </si>
  <si>
    <t>Kohdistamattomat velat **)</t>
  </si>
  <si>
    <t>Rahavirta ennen käyttöpääoman muutosta</t>
  </si>
  <si>
    <t>*) Erä Konsernihallinto ja muut sisältää tilikauden 2019 toisella kvartaalilla kirjatun L&amp;T Korjausrakentaminen Oy:n myyntivoiton 7,0 miljoonaa euroa. Myynnin kokonaisvaikutus liikevoittoon tilikaudella 2019 oli 4,5 miljoonaa euroa.
**)  Vertailukauden tasearvoja on oikaistu aikaisempia kausia koskevista virheistä johtuen. Oikaisuja ei ole kohdistettu segmenteille, sillä oikaisu on arvoltaan segmenttikohtaisesti epäolennainen. Asiasta on kerrottu tarkemmin laatimisperiaatteiden kappaleessa Aikaisempia kausia koskevien virheiden korjaus.</t>
  </si>
  <si>
    <t>** 2019 Hallituksen esitys</t>
  </si>
  <si>
    <t>Osinko/osake, EUR **</t>
  </si>
  <si>
    <t>Vuokrasopimusvelat</t>
  </si>
  <si>
    <t>IFRS 16 -käyttöönoton myötä taseen rahoitusleasingvelka on muuttunut vuokrasopimusvelaksi.</t>
  </si>
  <si>
    <t>Vertailukaudella konsernilla ei ollut myytyjä liiketoimintoja.</t>
  </si>
  <si>
    <t>64010 Liiketoiminnot 5-10v. FAS</t>
  </si>
  <si>
    <t>64015 Liiketoimintojen liikearvo (IFRS)</t>
  </si>
  <si>
    <t>64610 Konserniliikearvo</t>
  </si>
  <si>
    <t>J64310 Purkutappiot</t>
  </si>
  <si>
    <t>62510 Hankittu sopimuskanta</t>
  </si>
  <si>
    <t>62515 Hankittu sopimuskanta liiketoiminnoista</t>
  </si>
  <si>
    <t>62610 Kilpailukieltosopimus yrityskaupoista</t>
  </si>
  <si>
    <t>62615 Kilpailukieltosopimus liiketoimintakaupoista</t>
  </si>
  <si>
    <t>63910 Muut aineettomat yrityskaupoista</t>
  </si>
  <si>
    <t>63915 Muut aineettomat liiketoimintakaupoista (IFRS)</t>
  </si>
  <si>
    <t>Kehittämismenot</t>
  </si>
  <si>
    <t>Muut pitkävaikutteiset menot</t>
  </si>
  <si>
    <t>Ennakkomaksut aineettomista oikeuksista</t>
  </si>
  <si>
    <t>67011 Maa-alue IFRS 16</t>
  </si>
  <si>
    <t>67111 Rakennukset IFRS 16</t>
  </si>
  <si>
    <t>68011 Kevyt kalusto IFRS 16</t>
  </si>
  <si>
    <t>Ennakkomaksut ja keskeneräiset</t>
  </si>
  <si>
    <t>Raskas leasingkalusto</t>
  </si>
  <si>
    <t>Osuudet osakkuusyrityksissä</t>
  </si>
  <si>
    <t>Myytävissä olevat sijoitukset</t>
  </si>
  <si>
    <t>Pitkäaikaiset rahoitusleasingsaamiset</t>
  </si>
  <si>
    <t>Muut pitkäaikaiset rahoitusvarat</t>
  </si>
  <si>
    <t>69700 Vakuustalletukset</t>
  </si>
  <si>
    <t>70120 Saamiset osakkuusyrityksiltä</t>
  </si>
  <si>
    <t>70510 Muut pitkäaikaiset lainasaamiset</t>
  </si>
  <si>
    <t>70520 Muut pitkäaikaiset saamiset, korolliset</t>
  </si>
  <si>
    <t>70505 Osamaksusaamiset</t>
  </si>
  <si>
    <t>70610 Maksetut ennakkomaksut, korottomat</t>
  </si>
  <si>
    <t>70530 Muut pitkäaikaiset saamiset, korottomat</t>
  </si>
  <si>
    <t>Aineet ja tarvikkeet (vom)</t>
  </si>
  <si>
    <t>Valmiit tuotteet</t>
  </si>
  <si>
    <t>Muu vaihto-omaisuus</t>
  </si>
  <si>
    <t>Ennakkomaksut (vom)</t>
  </si>
  <si>
    <t>74000 Myyntisaamiset, juridiset yritykset</t>
  </si>
  <si>
    <t>74160 Myyntisaamiset osakkuusyrityksiltä (osuus 20,00 % - 49,99 )Navision</t>
  </si>
  <si>
    <t>Myyntisaamiset, ulkoiset</t>
  </si>
  <si>
    <t>J76000 Lainasaamiset</t>
  </si>
  <si>
    <t>J77690 Muut saamiset</t>
  </si>
  <si>
    <t>Siirtosaamiset</t>
  </si>
  <si>
    <t>Verosaamiset</t>
  </si>
  <si>
    <t>80010 Osakepääoma</t>
  </si>
  <si>
    <t>Ylikurssirahasto</t>
  </si>
  <si>
    <t>80056 Äänettömän yhtiömiehen pääoma</t>
  </si>
  <si>
    <t>80040 Maa-alueiden ja rakennusten arvonmuutosrahasto (IFRS)</t>
  </si>
  <si>
    <t>80041 Käyvän arvon rahasto</t>
  </si>
  <si>
    <t>80042 Suojausrahasto (IFRS)</t>
  </si>
  <si>
    <t>80044 Markkina-arvopaperien arvonmuutosrahasto (IFRS)</t>
  </si>
  <si>
    <t>80046 Tuloksen ja taseen kurssiero</t>
  </si>
  <si>
    <t>80047 Muut kurssierot</t>
  </si>
  <si>
    <t>Pitkäaikaisten saamisten ja velkojen plug-tili</t>
  </si>
  <si>
    <t>Kertyneet voittovarat  Yhteensä</t>
  </si>
  <si>
    <t>Vähemmistön osuus</t>
  </si>
  <si>
    <t>81910 Pääomalaina</t>
  </si>
  <si>
    <t>Pitkäaikaisten lyhennyserät</t>
  </si>
  <si>
    <t>Lyhytaikaiset lainat</t>
  </si>
  <si>
    <t>Muut lyhytaikaiset korolliset velat</t>
  </si>
  <si>
    <t>Joukkovelkakirjalainat</t>
  </si>
  <si>
    <t>Saadut ennakot</t>
  </si>
  <si>
    <t>Myytävänä oleviksi luokiteltuihin pitkäaikaisiin liittyvät velat</t>
  </si>
  <si>
    <t>Verovelat</t>
  </si>
  <si>
    <t>Oma pääoma ja velat</t>
  </si>
  <si>
    <t>Ennakot</t>
  </si>
  <si>
    <t>Muut pitkäaikaiset korottomat velat</t>
  </si>
  <si>
    <t>73310 Laskuttamaton myynti</t>
  </si>
  <si>
    <t>#No Connection</t>
  </si>
  <si>
    <t>12/2019</t>
  </si>
  <si>
    <t>MEUR                     31.12.2019</t>
  </si>
  <si>
    <t>MEUR                     31.12.2018</t>
  </si>
  <si>
    <t>1-12/2019</t>
  </si>
  <si>
    <t>10-12/2019,  MEUR</t>
  </si>
  <si>
    <t>10-12/2018,  MEUR</t>
  </si>
  <si>
    <t>1-12/2019,  MEUR</t>
  </si>
  <si>
    <t>1-12/2018,  MEUR</t>
  </si>
  <si>
    <t>10-12/2019</t>
  </si>
  <si>
    <t>Oma pääoma 31.12.2019</t>
  </si>
  <si>
    <t xml:space="preserve">Hyödykejohdannaiset on tehty tulevien diesel-ostojen suojaamiseksi. Sopimuksiin sovelletaan IFRS 9:n mukaista suojauslaskentaa ja käyvän arvon muutos kirjataan tehokkaalta osaltaan oman pääoman suojausrahastoon. Hyödykejohdannaisten käyvät arvot ja nimellisarvot eivät poikkea merkittävästi toisistaan.  Yhtiö on lopettanut diesel hyödykejohdannaisten ostamisen tilkauden 2019 aikana. </t>
  </si>
  <si>
    <t>Vuokrasopimusvelkojen lyhennys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</si>
</sst>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6" formatCode="#,##0\ &quot;€&quot;;[Red]\-#,##0\ &quot;€&quot;"/>
    <numFmt numFmtId="43" formatCode="_-* #,##0.00\ _€_-;\-* #,##0.00\ _€_-;_-* &quot;-&quot;??\ _€_-;_-@_-"/>
    <numFmt numFmtId="164" formatCode="#,##0.0"/>
    <numFmt numFmtId="165" formatCode="#,##0.000"/>
    <numFmt numFmtId="166" formatCode="0.0"/>
    <numFmt numFmtId="167" formatCode="0.0\ %"/>
    <numFmt numFmtId="168" formatCode="0.000"/>
    <numFmt numFmtId="169" formatCode="#,##0\ [$€-1];[Red]\-#,##0\ [$€-1]"/>
    <numFmt numFmtId="170" formatCode="dd\.mm\.yyyy"/>
    <numFmt numFmtId="171" formatCode="#,##0.000000"/>
    <numFmt numFmtId="172" formatCode="0.0000"/>
    <numFmt numFmtId="173" formatCode="#,##0.00000000"/>
    <numFmt numFmtId="174" formatCode="0.00000"/>
    <numFmt numFmtId="175" formatCode="#,##0.00000"/>
    <numFmt numFmtId="176" formatCode="0.000000"/>
    <numFmt numFmtId="177" formatCode="#,##0.0000"/>
    <numFmt numFmtId="178" formatCode="0.0000000"/>
  </numFmts>
  <fonts count="102" x14ac:knownFonts="1">
    <font>
      <sz val="10"/>
      <name val="MS Sans Serif"/>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MS Sans Serif"/>
      <family val="2"/>
    </font>
    <font>
      <sz val="12"/>
      <name val="Arial"/>
      <family val="2"/>
    </font>
    <font>
      <sz val="8"/>
      <name val="MS Sans Serif"/>
      <family val="2"/>
    </font>
    <font>
      <b/>
      <sz val="12"/>
      <name val="Arial"/>
      <family val="2"/>
    </font>
    <font>
      <sz val="10"/>
      <name val="Arial"/>
      <family val="2"/>
    </font>
    <font>
      <sz val="8"/>
      <name val="Arial"/>
      <family val="2"/>
    </font>
    <font>
      <b/>
      <sz val="10"/>
      <name val="Arial"/>
      <family val="2"/>
    </font>
    <font>
      <sz val="10"/>
      <name val="Arial"/>
      <family val="2"/>
    </font>
    <font>
      <sz val="8"/>
      <name val="Arial"/>
      <family val="2"/>
    </font>
    <font>
      <sz val="12"/>
      <name val="Arial"/>
      <family val="2"/>
    </font>
    <font>
      <b/>
      <sz val="10"/>
      <color indexed="10"/>
      <name val="Arial"/>
      <family val="2"/>
    </font>
    <font>
      <sz val="10"/>
      <color indexed="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sz val="10"/>
      <name val="MS Sans Serif"/>
      <family val="2"/>
    </font>
    <font>
      <i/>
      <sz val="11"/>
      <color indexed="23"/>
      <name val="Calibri"/>
      <family val="2"/>
    </font>
    <font>
      <sz val="11"/>
      <color indexed="17"/>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MS Sans Serif"/>
      <family val="2"/>
    </font>
    <font>
      <sz val="12"/>
      <color indexed="10"/>
      <name val="Arial"/>
      <family val="2"/>
    </font>
    <font>
      <sz val="10"/>
      <name val="MS Sans Serif"/>
      <family val="2"/>
    </font>
    <font>
      <sz val="10"/>
      <color rgb="FFFF0000"/>
      <name val="Arial"/>
      <family val="2"/>
    </font>
    <font>
      <sz val="8"/>
      <color rgb="FFFF0000"/>
      <name val="Arial"/>
      <family val="2"/>
    </font>
    <font>
      <b/>
      <sz val="10"/>
      <color rgb="FFFF0000"/>
      <name val="Arial"/>
      <family val="2"/>
    </font>
    <font>
      <sz val="12"/>
      <color rgb="FFFF0000"/>
      <name val="Arial"/>
      <family val="2"/>
    </font>
    <font>
      <sz val="10"/>
      <name val="MS Sans Serif"/>
      <family val="2"/>
    </font>
    <font>
      <sz val="10"/>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8"/>
      <name val="Arial"/>
      <family val="2"/>
    </font>
    <font>
      <sz val="8"/>
      <color indexed="8"/>
      <name val="Arial"/>
      <family val="2"/>
    </font>
    <font>
      <i/>
      <sz val="8"/>
      <name val="Arial"/>
      <family val="2"/>
    </font>
    <font>
      <u/>
      <sz val="8"/>
      <color indexed="12"/>
      <name val="Arial"/>
      <family val="2"/>
    </font>
    <font>
      <i/>
      <sz val="9"/>
      <name val="Arial"/>
      <family val="2"/>
    </font>
    <font>
      <b/>
      <sz val="8"/>
      <color indexed="8"/>
      <name val="Arial"/>
      <family val="2"/>
    </font>
    <font>
      <b/>
      <sz val="12"/>
      <color rgb="FFFF0000"/>
      <name val="Arial"/>
      <family val="2"/>
    </font>
    <font>
      <sz val="10"/>
      <name val="Arial"/>
      <family val="2"/>
    </font>
    <font>
      <b/>
      <sz val="18"/>
      <color indexed="62"/>
      <name val="Cambria"/>
      <family val="2"/>
    </font>
    <font>
      <b/>
      <sz val="15"/>
      <color indexed="62"/>
      <name val="Calibri"/>
      <family val="2"/>
    </font>
    <font>
      <b/>
      <sz val="13"/>
      <color indexed="62"/>
      <name val="Calibri"/>
      <family val="2"/>
    </font>
    <font>
      <b/>
      <sz val="11"/>
      <color indexed="62"/>
      <name val="Calibri"/>
      <family val="2"/>
    </font>
    <font>
      <b/>
      <sz val="11"/>
      <color indexed="10"/>
      <name val="Calibri"/>
      <family val="2"/>
    </font>
    <font>
      <sz val="11"/>
      <color indexed="53"/>
      <name val="Calibri"/>
      <family val="2"/>
    </font>
    <font>
      <sz val="10"/>
      <name val="Calibri"/>
      <family val="2"/>
    </font>
    <font>
      <sz val="10"/>
      <name val="Arial"/>
      <family val="2"/>
    </font>
    <font>
      <sz val="10"/>
      <name val="Calibri"/>
      <family val="2"/>
      <scheme val="minor"/>
    </font>
    <font>
      <b/>
      <sz val="10"/>
      <name val="Calibri"/>
      <family val="2"/>
      <scheme val="minor"/>
    </font>
    <font>
      <u/>
      <sz val="10"/>
      <name val="Calibri"/>
      <family val="2"/>
      <scheme val="minor"/>
    </font>
    <font>
      <b/>
      <sz val="12"/>
      <name val="Calibri"/>
      <family val="2"/>
      <scheme val="minor"/>
    </font>
    <font>
      <b/>
      <sz val="14"/>
      <name val="Calibri"/>
      <family val="2"/>
      <scheme val="minor"/>
    </font>
    <font>
      <sz val="9"/>
      <color indexed="81"/>
      <name val="Tahoma"/>
      <family val="2"/>
    </font>
    <font>
      <b/>
      <sz val="9"/>
      <color indexed="81"/>
      <name val="Tahoma"/>
      <family val="2"/>
    </font>
    <font>
      <sz val="10"/>
      <name val="MS Sans Serif"/>
      <family val="2"/>
    </font>
    <font>
      <sz val="10"/>
      <name val="MS Sans Serif"/>
    </font>
    <font>
      <i/>
      <sz val="9"/>
      <color rgb="FFFF0000"/>
      <name val="Arial"/>
      <family val="2"/>
    </font>
    <font>
      <sz val="10"/>
      <color rgb="FFFF0000"/>
      <name val="MS Sans Serif"/>
    </font>
    <font>
      <b/>
      <sz val="10"/>
      <name val="MS Sans Serif"/>
    </font>
    <font>
      <b/>
      <sz val="14"/>
      <name val="Arial"/>
      <family val="2"/>
    </font>
    <font>
      <b/>
      <i/>
      <sz val="9"/>
      <name val="Arial"/>
      <family val="2"/>
    </font>
    <font>
      <b/>
      <sz val="8"/>
      <color rgb="FFFF0000"/>
      <name val="Arial"/>
      <family val="2"/>
    </font>
    <font>
      <sz val="10"/>
      <color theme="1"/>
      <name val="Arial"/>
      <family val="2"/>
    </font>
    <font>
      <sz val="10"/>
      <color rgb="FF000000"/>
      <name val="Segoe UI"/>
      <family val="2"/>
    </font>
    <font>
      <sz val="11"/>
      <color rgb="FF000000"/>
      <name val="Calibri"/>
      <family val="2"/>
      <scheme val="minor"/>
    </font>
    <font>
      <sz val="8"/>
      <color rgb="FF000000"/>
      <name val="Tahoma"/>
      <family val="2"/>
    </font>
    <font>
      <b/>
      <sz val="10"/>
      <color theme="1"/>
      <name val="Arial"/>
      <family val="2"/>
    </font>
    <font>
      <b/>
      <i/>
      <sz val="9"/>
      <color rgb="FFFF0000"/>
      <name val="Arial"/>
      <family val="2"/>
    </font>
    <font>
      <sz val="14"/>
      <name val="Arial"/>
      <family val="2"/>
    </font>
    <font>
      <sz val="14"/>
      <color rgb="FFFF0000"/>
      <name val="Arial"/>
      <family val="2"/>
    </font>
    <font>
      <b/>
      <sz val="14"/>
      <color rgb="FFFF0000"/>
      <name val="Arial"/>
      <family val="2"/>
    </font>
    <font>
      <sz val="14"/>
      <name val="MS Sans Serif"/>
    </font>
    <font>
      <i/>
      <sz val="14"/>
      <color rgb="FFFF0000"/>
      <name val="Arial"/>
      <family val="2"/>
    </font>
    <font>
      <b/>
      <i/>
      <sz val="14"/>
      <name val="Arial"/>
      <family val="2"/>
    </font>
    <font>
      <i/>
      <sz val="14"/>
      <name val="Arial"/>
      <family val="2"/>
    </font>
    <font>
      <i/>
      <sz val="12"/>
      <name val="Arial"/>
      <family val="2"/>
    </font>
    <font>
      <b/>
      <i/>
      <sz val="12"/>
      <name val="Arial"/>
      <family val="2"/>
    </font>
    <font>
      <sz val="14"/>
      <color theme="1"/>
      <name val="Arial"/>
      <family val="2"/>
    </font>
    <font>
      <b/>
      <sz val="14"/>
      <color theme="1"/>
      <name val="Arial"/>
      <family val="2"/>
    </font>
  </fonts>
  <fills count="5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43"/>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rgb="FFFFFF00"/>
        <bgColor indexed="64"/>
      </patternFill>
    </fill>
    <fill>
      <patternFill patternType="solid">
        <fgColor indexed="8"/>
      </patternFill>
    </fill>
    <fill>
      <patternFill patternType="solid">
        <fgColor indexed="9"/>
      </patternFill>
    </fill>
    <fill>
      <patternFill patternType="solid">
        <fgColor indexed="54"/>
      </patternFill>
    </fill>
    <fill>
      <patternFill patternType="solid">
        <fgColor theme="0"/>
        <bgColor indexed="64"/>
      </patternFill>
    </fill>
    <fill>
      <patternFill patternType="solid">
        <fgColor indexed="9"/>
        <bgColor indexed="64"/>
      </patternFill>
    </fill>
    <fill>
      <patternFill patternType="solid">
        <fgColor rgb="FFFF0000"/>
        <bgColor indexed="64"/>
      </patternFill>
    </fill>
    <fill>
      <patternFill patternType="solid">
        <fgColor rgb="FF78BE20"/>
        <bgColor indexed="64"/>
      </patternFill>
    </fill>
    <fill>
      <patternFill patternType="solid">
        <fgColor theme="0"/>
        <bgColor rgb="FF000000"/>
      </patternFill>
    </fill>
    <fill>
      <patternFill patternType="solid">
        <fgColor theme="3" tint="0.79998168889431442"/>
        <bgColor indexed="64"/>
      </patternFill>
    </fill>
  </fills>
  <borders count="4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medium">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style="thin">
        <color indexed="9"/>
      </left>
      <right style="thin">
        <color indexed="9"/>
      </right>
      <top style="thin">
        <color indexed="9"/>
      </top>
      <bottom style="thin">
        <color indexed="9"/>
      </bottom>
      <diagonal/>
    </border>
    <border>
      <left/>
      <right/>
      <top/>
      <bottom style="thick">
        <color indexed="49"/>
      </bottom>
      <diagonal/>
    </border>
    <border>
      <left/>
      <right/>
      <top/>
      <bottom style="thick">
        <color indexed="9"/>
      </bottom>
      <diagonal/>
    </border>
    <border>
      <left/>
      <right/>
      <top/>
      <bottom style="medium">
        <color indexed="49"/>
      </bottom>
      <diagonal/>
    </border>
    <border>
      <left/>
      <right/>
      <top style="thin">
        <color indexed="49"/>
      </top>
      <bottom style="double">
        <color indexed="49"/>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s>
  <cellStyleXfs count="189">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7" fillId="20" borderId="0" applyNumberFormat="0" applyBorder="0" applyAlignment="0" applyProtection="0"/>
    <xf numFmtId="0" fontId="22" fillId="0" borderId="0"/>
    <xf numFmtId="0" fontId="6" fillId="0" borderId="0"/>
    <xf numFmtId="0" fontId="34" fillId="0" borderId="0"/>
    <xf numFmtId="0" fontId="6" fillId="0" borderId="0"/>
    <xf numFmtId="0" fontId="22" fillId="0" borderId="0"/>
    <xf numFmtId="0" fontId="6" fillId="0" borderId="0"/>
    <xf numFmtId="0" fontId="6" fillId="0" borderId="0"/>
    <xf numFmtId="0" fontId="22" fillId="0" borderId="0"/>
    <xf numFmtId="0" fontId="15" fillId="0" borderId="0"/>
    <xf numFmtId="0" fontId="15" fillId="0" borderId="0"/>
    <xf numFmtId="0" fontId="6" fillId="0" borderId="0"/>
    <xf numFmtId="0" fontId="6" fillId="0" borderId="0"/>
    <xf numFmtId="0" fontId="6" fillId="0" borderId="0"/>
    <xf numFmtId="0" fontId="7" fillId="0" borderId="0"/>
    <xf numFmtId="0" fontId="6" fillId="0" borderId="0"/>
    <xf numFmtId="0" fontId="22" fillId="0" borderId="0"/>
    <xf numFmtId="0" fontId="22" fillId="19" borderId="3" applyNumberFormat="0" applyFont="0" applyAlignment="0" applyProtection="0"/>
    <xf numFmtId="0" fontId="6" fillId="19" borderId="3" applyNumberFormat="0" applyFont="0" applyAlignment="0" applyProtection="0"/>
    <xf numFmtId="0" fontId="29" fillId="0" borderId="0" applyNumberFormat="0" applyFill="0" applyBorder="0" applyAlignment="0" applyProtection="0"/>
    <xf numFmtId="0" fontId="30" fillId="0" borderId="6" applyNumberFormat="0" applyFill="0" applyAlignment="0" applyProtection="0"/>
    <xf numFmtId="0" fontId="10" fillId="0" borderId="0"/>
    <xf numFmtId="0" fontId="10" fillId="0" borderId="0"/>
    <xf numFmtId="0" fontId="6" fillId="0" borderId="0"/>
    <xf numFmtId="0" fontId="6" fillId="0" borderId="0"/>
    <xf numFmtId="9" fontId="6" fillId="0" borderId="0" applyFont="0" applyFill="0" applyBorder="0" applyAlignment="0" applyProtection="0"/>
    <xf numFmtId="0" fontId="40" fillId="0" borderId="0"/>
    <xf numFmtId="0" fontId="39" fillId="0" borderId="0"/>
    <xf numFmtId="0" fontId="41" fillId="0" borderId="15" applyNumberFormat="0" applyFill="0" applyAlignment="0" applyProtection="0"/>
    <xf numFmtId="0" fontId="42" fillId="0" borderId="16" applyNumberFormat="0" applyFill="0" applyAlignment="0" applyProtection="0"/>
    <xf numFmtId="0" fontId="43" fillId="0" borderId="17" applyNumberFormat="0" applyFill="0" applyAlignment="0" applyProtection="0"/>
    <xf numFmtId="0" fontId="43" fillId="0" borderId="0" applyNumberFormat="0" applyFill="0" applyBorder="0" applyAlignment="0" applyProtection="0"/>
    <xf numFmtId="0" fontId="44" fillId="21" borderId="0" applyNumberFormat="0" applyBorder="0" applyAlignment="0" applyProtection="0"/>
    <xf numFmtId="0" fontId="45" fillId="22" borderId="0" applyNumberFormat="0" applyBorder="0" applyAlignment="0" applyProtection="0"/>
    <xf numFmtId="0" fontId="46" fillId="23" borderId="18" applyNumberFormat="0" applyAlignment="0" applyProtection="0"/>
    <xf numFmtId="0" fontId="47" fillId="24" borderId="19" applyNumberFormat="0" applyAlignment="0" applyProtection="0"/>
    <xf numFmtId="0" fontId="48" fillId="24" borderId="18" applyNumberFormat="0" applyAlignment="0" applyProtection="0"/>
    <xf numFmtId="0" fontId="49" fillId="0" borderId="20" applyNumberFormat="0" applyFill="0" applyAlignment="0" applyProtection="0"/>
    <xf numFmtId="0" fontId="50" fillId="25" borderId="21" applyNumberFormat="0" applyAlignment="0" applyProtection="0"/>
    <xf numFmtId="0" fontId="51" fillId="0" borderId="0" applyNumberFormat="0" applyFill="0" applyBorder="0" applyAlignment="0" applyProtection="0"/>
    <xf numFmtId="0" fontId="52" fillId="0" borderId="0" applyNumberFormat="0" applyFill="0" applyBorder="0" applyAlignment="0" applyProtection="0"/>
    <xf numFmtId="0" fontId="53" fillId="27" borderId="0" applyNumberFormat="0" applyBorder="0" applyAlignment="0" applyProtection="0"/>
    <xf numFmtId="0" fontId="53" fillId="30" borderId="0" applyNumberFormat="0" applyBorder="0" applyAlignment="0" applyProtection="0"/>
    <xf numFmtId="0" fontId="53" fillId="33" borderId="0" applyNumberFormat="0" applyBorder="0" applyAlignment="0" applyProtection="0"/>
    <xf numFmtId="0" fontId="53" fillId="36" borderId="0" applyNumberFormat="0" applyBorder="0" applyAlignment="0" applyProtection="0"/>
    <xf numFmtId="0" fontId="53" fillId="39" borderId="0" applyNumberFormat="0" applyBorder="0" applyAlignment="0" applyProtection="0"/>
    <xf numFmtId="0" fontId="53" fillId="42" borderId="0" applyNumberFormat="0" applyBorder="0" applyAlignment="0" applyProtection="0"/>
    <xf numFmtId="0" fontId="5" fillId="26" borderId="22" applyNumberFormat="0" applyFont="0" applyAlignment="0" applyProtection="0"/>
    <xf numFmtId="164" fontId="57" fillId="0" borderId="0" applyNumberFormat="0" applyFill="0" applyBorder="0" applyAlignment="0" applyProtection="0"/>
    <xf numFmtId="0" fontId="18" fillId="0" borderId="0"/>
    <xf numFmtId="164" fontId="11" fillId="0" borderId="0"/>
    <xf numFmtId="0" fontId="5" fillId="0" borderId="0"/>
    <xf numFmtId="0" fontId="10" fillId="19" borderId="3" applyNumberFormat="0" applyFont="0" applyAlignment="0" applyProtection="0"/>
    <xf numFmtId="9" fontId="11" fillId="0" borderId="0" applyFont="0" applyFill="0" applyBorder="0" applyAlignment="0" applyProtection="0"/>
    <xf numFmtId="164" fontId="55" fillId="0" borderId="0" applyBorder="0">
      <alignment horizontal="right"/>
    </xf>
    <xf numFmtId="164" fontId="54" fillId="0" borderId="0" applyBorder="0"/>
    <xf numFmtId="164" fontId="54" fillId="0" borderId="0" applyBorder="0">
      <alignment horizontal="right"/>
    </xf>
    <xf numFmtId="164" fontId="11" fillId="0" borderId="8">
      <alignment horizontal="center"/>
    </xf>
    <xf numFmtId="49" fontId="58" fillId="0" borderId="0">
      <alignment horizontal="left"/>
    </xf>
    <xf numFmtId="49" fontId="11" fillId="0" borderId="0" applyFont="0" applyAlignment="0"/>
    <xf numFmtId="164" fontId="12" fillId="0" borderId="0" applyNumberFormat="0" applyFill="0" applyBorder="0" applyAlignment="0"/>
    <xf numFmtId="49" fontId="56" fillId="0" borderId="0">
      <alignment wrapText="1"/>
    </xf>
    <xf numFmtId="0" fontId="59" fillId="0" borderId="8" applyAlignment="0"/>
    <xf numFmtId="49" fontId="11" fillId="0" borderId="8">
      <alignment horizontal="right"/>
    </xf>
    <xf numFmtId="49" fontId="11" fillId="0" borderId="0">
      <alignment horizontal="left"/>
    </xf>
    <xf numFmtId="0" fontId="54" fillId="0" borderId="9"/>
    <xf numFmtId="164" fontId="11" fillId="0" borderId="9">
      <alignment horizontal="right"/>
    </xf>
    <xf numFmtId="164" fontId="54" fillId="0" borderId="9">
      <alignment horizontal="right"/>
    </xf>
    <xf numFmtId="0" fontId="61" fillId="0" borderId="0"/>
    <xf numFmtId="0" fontId="31" fillId="46" borderId="0" applyNumberFormat="0" applyBorder="0" applyAlignment="0" applyProtection="0"/>
    <xf numFmtId="0" fontId="31" fillId="7" borderId="0" applyNumberFormat="0" applyBorder="0" applyAlignment="0" applyProtection="0"/>
    <xf numFmtId="0" fontId="31" fillId="19" borderId="0" applyNumberFormat="0" applyBorder="0" applyAlignment="0" applyProtection="0"/>
    <xf numFmtId="0" fontId="31" fillId="46" borderId="0" applyNumberFormat="0" applyBorder="0" applyAlignment="0" applyProtection="0"/>
    <xf numFmtId="0" fontId="31" fillId="6" borderId="0" applyNumberFormat="0" applyBorder="0" applyAlignment="0" applyProtection="0"/>
    <xf numFmtId="0" fontId="31" fillId="7" borderId="0" applyNumberFormat="0" applyBorder="0" applyAlignment="0" applyProtection="0"/>
    <xf numFmtId="0" fontId="31" fillId="47" borderId="0" applyNumberFormat="0" applyBorder="0" applyAlignment="0" applyProtection="0"/>
    <xf numFmtId="0" fontId="31" fillId="9" borderId="0" applyNumberFormat="0" applyBorder="0" applyAlignment="0" applyProtection="0"/>
    <xf numFmtId="0" fontId="31" fillId="20" borderId="0" applyNumberFormat="0" applyBorder="0" applyAlignment="0" applyProtection="0"/>
    <xf numFmtId="0" fontId="31" fillId="47" borderId="0" applyNumberFormat="0" applyBorder="0" applyAlignment="0" applyProtection="0"/>
    <xf numFmtId="0" fontId="31" fillId="8" borderId="0" applyNumberFormat="0" applyBorder="0" applyAlignment="0" applyProtection="0"/>
    <xf numFmtId="0" fontId="31" fillId="7" borderId="0" applyNumberFormat="0" applyBorder="0" applyAlignment="0" applyProtection="0"/>
    <xf numFmtId="0" fontId="18" fillId="14" borderId="0" applyNumberFormat="0" applyBorder="0" applyAlignment="0" applyProtection="0"/>
    <xf numFmtId="0" fontId="18" fillId="9" borderId="0" applyNumberFormat="0" applyBorder="0" applyAlignment="0" applyProtection="0"/>
    <xf numFmtId="0" fontId="18" fillId="20" borderId="0" applyNumberFormat="0" applyBorder="0" applyAlignment="0" applyProtection="0"/>
    <xf numFmtId="0" fontId="18" fillId="47" borderId="0" applyNumberFormat="0" applyBorder="0" applyAlignment="0" applyProtection="0"/>
    <xf numFmtId="0" fontId="18" fillId="14" borderId="0" applyNumberFormat="0" applyBorder="0" applyAlignment="0" applyProtection="0"/>
    <xf numFmtId="0" fontId="18" fillId="7"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18" fillId="16" borderId="0" applyNumberFormat="0" applyBorder="0" applyAlignment="0" applyProtection="0"/>
    <xf numFmtId="0" fontId="18" fillId="48" borderId="0" applyNumberFormat="0" applyBorder="0" applyAlignment="0" applyProtection="0"/>
    <xf numFmtId="0" fontId="18" fillId="14" borderId="0" applyNumberFormat="0" applyBorder="0" applyAlignment="0" applyProtection="0"/>
    <xf numFmtId="0" fontId="18" fillId="17" borderId="0" applyNumberFormat="0" applyBorder="0" applyAlignment="0" applyProtection="0"/>
    <xf numFmtId="0" fontId="6" fillId="19" borderId="23" applyNumberFormat="0" applyFont="0" applyAlignment="0" applyProtection="0"/>
    <xf numFmtId="0" fontId="20" fillId="3" borderId="0" applyNumberFormat="0" applyBorder="0" applyAlignment="0" applyProtection="0"/>
    <xf numFmtId="0" fontId="24" fillId="4" borderId="0" applyNumberFormat="0" applyBorder="0" applyAlignment="0" applyProtection="0"/>
    <xf numFmtId="0" fontId="21" fillId="46" borderId="1" applyNumberFormat="0" applyAlignment="0" applyProtection="0"/>
    <xf numFmtId="0" fontId="26" fillId="0" borderId="4" applyNumberFormat="0" applyFill="0" applyAlignment="0" applyProtection="0"/>
    <xf numFmtId="0" fontId="27" fillId="20" borderId="0" applyNumberFormat="0" applyBorder="0" applyAlignment="0" applyProtection="0"/>
    <xf numFmtId="0" fontId="62" fillId="0" borderId="0" applyNumberFormat="0" applyFill="0" applyBorder="0" applyAlignment="0" applyProtection="0"/>
    <xf numFmtId="0" fontId="63" fillId="0" borderId="24" applyNumberFormat="0" applyFill="0" applyAlignment="0" applyProtection="0"/>
    <xf numFmtId="0" fontId="64" fillId="0" borderId="25" applyNumberFormat="0" applyFill="0" applyAlignment="0" applyProtection="0"/>
    <xf numFmtId="0" fontId="65" fillId="0" borderId="26" applyNumberFormat="0" applyFill="0" applyAlignment="0" applyProtection="0"/>
    <xf numFmtId="0" fontId="65" fillId="0" borderId="0" applyNumberFormat="0" applyFill="0" applyBorder="0" applyAlignment="0" applyProtection="0"/>
    <xf numFmtId="9" fontId="10" fillId="0" borderId="0" applyFont="0" applyFill="0" applyBorder="0" applyAlignment="0" applyProtection="0"/>
    <xf numFmtId="0" fontId="23" fillId="0" borderId="0" applyNumberFormat="0" applyFill="0" applyBorder="0" applyAlignment="0" applyProtection="0"/>
    <xf numFmtId="0" fontId="66" fillId="0" borderId="27" applyNumberFormat="0" applyFill="0" applyAlignment="0" applyProtection="0"/>
    <xf numFmtId="0" fontId="25" fillId="7" borderId="1" applyNumberFormat="0" applyAlignment="0" applyProtection="0"/>
    <xf numFmtId="0" fontId="30" fillId="18" borderId="2" applyNumberFormat="0" applyAlignment="0" applyProtection="0"/>
    <xf numFmtId="0" fontId="28" fillId="46" borderId="5" applyNumberFormat="0" applyAlignment="0" applyProtection="0"/>
    <xf numFmtId="0" fontId="67" fillId="0" borderId="0" applyNumberFormat="0" applyFill="0" applyBorder="0" applyAlignment="0" applyProtection="0"/>
    <xf numFmtId="3" fontId="68" fillId="0" borderId="0" applyProtection="0">
      <alignment horizontal="center"/>
    </xf>
    <xf numFmtId="0" fontId="69" fillId="0" borderId="0"/>
    <xf numFmtId="43" fontId="10" fillId="0" borderId="0" applyFont="0" applyFill="0" applyBorder="0" applyAlignment="0" applyProtection="0"/>
    <xf numFmtId="0" fontId="4" fillId="28" borderId="0" applyNumberFormat="0" applyBorder="0" applyAlignment="0" applyProtection="0"/>
    <xf numFmtId="0" fontId="4" fillId="29" borderId="0" applyNumberFormat="0" applyBorder="0" applyAlignment="0" applyProtection="0"/>
    <xf numFmtId="0" fontId="4" fillId="31" borderId="0" applyNumberFormat="0" applyBorder="0" applyAlignment="0" applyProtection="0"/>
    <xf numFmtId="0" fontId="4" fillId="32" borderId="0" applyNumberFormat="0" applyBorder="0" applyAlignment="0" applyProtection="0"/>
    <xf numFmtId="0" fontId="4" fillId="34" borderId="0" applyNumberFormat="0" applyBorder="0" applyAlignment="0" applyProtection="0"/>
    <xf numFmtId="0" fontId="4" fillId="35" borderId="0" applyNumberFormat="0" applyBorder="0" applyAlignment="0" applyProtection="0"/>
    <xf numFmtId="0" fontId="4" fillId="37" borderId="0" applyNumberFormat="0" applyBorder="0" applyAlignment="0" applyProtection="0"/>
    <xf numFmtId="0" fontId="4" fillId="38" borderId="0" applyNumberFormat="0" applyBorder="0" applyAlignment="0" applyProtection="0"/>
    <xf numFmtId="0" fontId="4" fillId="40" borderId="0" applyNumberFormat="0" applyBorder="0" applyAlignment="0" applyProtection="0"/>
    <xf numFmtId="0" fontId="4" fillId="41" borderId="0" applyNumberFormat="0" applyBorder="0" applyAlignment="0" applyProtection="0"/>
    <xf numFmtId="0" fontId="4" fillId="43" borderId="0" applyNumberFormat="0" applyBorder="0" applyAlignment="0" applyProtection="0"/>
    <xf numFmtId="0" fontId="4" fillId="44" borderId="0" applyNumberFormat="0" applyBorder="0" applyAlignment="0" applyProtection="0"/>
    <xf numFmtId="0" fontId="6" fillId="0" borderId="0"/>
    <xf numFmtId="9" fontId="6" fillId="0" borderId="0" applyFont="0" applyFill="0" applyBorder="0" applyAlignment="0" applyProtection="0"/>
    <xf numFmtId="0" fontId="10" fillId="0" borderId="0"/>
    <xf numFmtId="0" fontId="6" fillId="0" borderId="0"/>
    <xf numFmtId="0" fontId="4" fillId="26" borderId="22" applyNumberFormat="0" applyFont="0" applyAlignment="0" applyProtection="0"/>
    <xf numFmtId="0" fontId="4" fillId="0" borderId="0"/>
    <xf numFmtId="0" fontId="10" fillId="0" borderId="0"/>
    <xf numFmtId="37" fontId="7" fillId="50" borderId="0" applyFill="0"/>
    <xf numFmtId="9" fontId="77" fillId="0" borderId="0" applyFont="0" applyFill="0" applyBorder="0" applyAlignment="0" applyProtection="0"/>
    <xf numFmtId="9" fontId="78" fillId="0" borderId="0" applyFont="0" applyFill="0" applyBorder="0" applyAlignment="0" applyProtection="0"/>
    <xf numFmtId="0" fontId="6" fillId="0" borderId="0"/>
    <xf numFmtId="0" fontId="6" fillId="0" borderId="0"/>
    <xf numFmtId="0" fontId="7" fillId="0" borderId="0"/>
    <xf numFmtId="0" fontId="7" fillId="0" borderId="0"/>
    <xf numFmtId="0" fontId="3" fillId="26" borderId="22" applyNumberFormat="0" applyFont="0" applyAlignment="0" applyProtection="0"/>
    <xf numFmtId="0" fontId="3" fillId="0" borderId="0"/>
    <xf numFmtId="0" fontId="10" fillId="0" borderId="0"/>
    <xf numFmtId="43" fontId="10" fillId="0" borderId="0" applyFont="0" applyFill="0" applyBorder="0" applyAlignment="0" applyProtection="0"/>
    <xf numFmtId="0" fontId="3" fillId="28" borderId="0" applyNumberFormat="0" applyBorder="0" applyAlignment="0" applyProtection="0"/>
    <xf numFmtId="0" fontId="3" fillId="29" borderId="0" applyNumberFormat="0" applyBorder="0" applyAlignment="0" applyProtection="0"/>
    <xf numFmtId="0" fontId="3" fillId="31" borderId="0" applyNumberFormat="0" applyBorder="0" applyAlignment="0" applyProtection="0"/>
    <xf numFmtId="0" fontId="3" fillId="32" borderId="0" applyNumberFormat="0" applyBorder="0" applyAlignment="0" applyProtection="0"/>
    <xf numFmtId="0" fontId="3" fillId="34" borderId="0" applyNumberFormat="0" applyBorder="0" applyAlignment="0" applyProtection="0"/>
    <xf numFmtId="0" fontId="3" fillId="35" borderId="0" applyNumberFormat="0" applyBorder="0" applyAlignment="0" applyProtection="0"/>
    <xf numFmtId="0" fontId="3" fillId="37" borderId="0" applyNumberFormat="0" applyBorder="0" applyAlignment="0" applyProtection="0"/>
    <xf numFmtId="0" fontId="3" fillId="38" borderId="0" applyNumberFormat="0" applyBorder="0" applyAlignment="0" applyProtection="0"/>
    <xf numFmtId="0" fontId="3" fillId="40" borderId="0" applyNumberFormat="0" applyBorder="0" applyAlignment="0" applyProtection="0"/>
    <xf numFmtId="0" fontId="3" fillId="41" borderId="0" applyNumberFormat="0" applyBorder="0" applyAlignment="0" applyProtection="0"/>
    <xf numFmtId="0" fontId="3" fillId="43" borderId="0" applyNumberFormat="0" applyBorder="0" applyAlignment="0" applyProtection="0"/>
    <xf numFmtId="0" fontId="3" fillId="44" borderId="0" applyNumberFormat="0" applyBorder="0" applyAlignment="0" applyProtection="0"/>
    <xf numFmtId="0" fontId="3" fillId="26" borderId="22" applyNumberFormat="0" applyFont="0" applyAlignment="0" applyProtection="0"/>
    <xf numFmtId="0" fontId="3" fillId="0" borderId="0"/>
    <xf numFmtId="9" fontId="6" fillId="0" borderId="0" applyFont="0" applyFill="0" applyBorder="0" applyAlignment="0" applyProtection="0"/>
    <xf numFmtId="43" fontId="78" fillId="0" borderId="0" applyFont="0" applyFill="0" applyBorder="0" applyAlignment="0" applyProtection="0"/>
    <xf numFmtId="0" fontId="10" fillId="0" borderId="0"/>
    <xf numFmtId="0" fontId="87" fillId="0" borderId="0"/>
    <xf numFmtId="9" fontId="87" fillId="0" borderId="0" applyFont="0" applyFill="0" applyBorder="0" applyAlignment="0" applyProtection="0"/>
    <xf numFmtId="0" fontId="2" fillId="0" borderId="0"/>
    <xf numFmtId="9" fontId="2" fillId="0" borderId="0" applyFont="0" applyFill="0" applyBorder="0" applyAlignment="0" applyProtection="0"/>
    <xf numFmtId="43" fontId="2" fillId="0" borderId="0" applyFont="0" applyFill="0" applyBorder="0" applyAlignment="0" applyProtection="0"/>
    <xf numFmtId="0" fontId="6" fillId="0" borderId="0"/>
    <xf numFmtId="0" fontId="1" fillId="0" borderId="0"/>
    <xf numFmtId="43" fontId="1" fillId="0" borderId="0" applyFont="0" applyFill="0" applyBorder="0" applyAlignment="0" applyProtection="0"/>
    <xf numFmtId="9" fontId="1" fillId="0" borderId="0" applyFont="0" applyFill="0" applyBorder="0" applyAlignment="0" applyProtection="0"/>
  </cellStyleXfs>
  <cellXfs count="1124">
    <xf numFmtId="0" fontId="0" fillId="0" borderId="0" xfId="0"/>
    <xf numFmtId="0" fontId="11" fillId="0" borderId="0" xfId="23" applyFont="1"/>
    <xf numFmtId="0" fontId="10" fillId="0" borderId="7" xfId="23" applyFont="1" applyBorder="1" applyAlignment="1">
      <alignment horizontal="left"/>
    </xf>
    <xf numFmtId="0" fontId="10" fillId="0" borderId="0" xfId="23" applyFont="1" applyAlignment="1">
      <alignment horizontal="left"/>
    </xf>
    <xf numFmtId="0" fontId="10" fillId="0" borderId="0" xfId="23" applyFont="1" applyBorder="1" applyAlignment="1">
      <alignment horizontal="left"/>
    </xf>
    <xf numFmtId="0" fontId="12" fillId="0" borderId="0" xfId="23" quotePrefix="1" applyFont="1" applyAlignment="1">
      <alignment horizontal="left"/>
    </xf>
    <xf numFmtId="0" fontId="10" fillId="0" borderId="0" xfId="23" quotePrefix="1" applyFont="1" applyAlignment="1">
      <alignment horizontal="left"/>
    </xf>
    <xf numFmtId="0" fontId="12" fillId="0" borderId="0" xfId="23" applyFont="1" applyBorder="1"/>
    <xf numFmtId="0" fontId="10" fillId="0" borderId="0" xfId="23" quotePrefix="1" applyFont="1" applyBorder="1" applyAlignment="1">
      <alignment horizontal="left"/>
    </xf>
    <xf numFmtId="0" fontId="10" fillId="0" borderId="0" xfId="23" quotePrefix="1" applyFont="1" applyAlignment="1">
      <alignment horizontal="left" indent="1"/>
    </xf>
    <xf numFmtId="0" fontId="10" fillId="0" borderId="7" xfId="23" quotePrefix="1" applyFont="1" applyBorder="1" applyAlignment="1">
      <alignment horizontal="left" indent="1"/>
    </xf>
    <xf numFmtId="0" fontId="10" fillId="0" borderId="0" xfId="23" applyFont="1" applyAlignment="1">
      <alignment horizontal="left" indent="1"/>
    </xf>
    <xf numFmtId="0" fontId="10" fillId="0" borderId="0" xfId="23" applyFont="1" applyBorder="1" applyAlignment="1">
      <alignment horizontal="left" indent="1"/>
    </xf>
    <xf numFmtId="0" fontId="12" fillId="0" borderId="8" xfId="23" applyFont="1" applyBorder="1" applyAlignment="1">
      <alignment horizontal="left"/>
    </xf>
    <xf numFmtId="0" fontId="10" fillId="0" borderId="7" xfId="23" applyFont="1" applyBorder="1" applyAlignment="1">
      <alignment horizontal="left" indent="1"/>
    </xf>
    <xf numFmtId="0" fontId="12" fillId="0" borderId="0" xfId="23" applyFont="1" applyAlignment="1">
      <alignment horizontal="left" indent="1"/>
    </xf>
    <xf numFmtId="0" fontId="10" fillId="0" borderId="0" xfId="34" applyFont="1" applyAlignment="1">
      <alignment horizontal="left"/>
    </xf>
    <xf numFmtId="0" fontId="10" fillId="0" borderId="0" xfId="34" applyFont="1"/>
    <xf numFmtId="0" fontId="12" fillId="0" borderId="0" xfId="34" applyFont="1" applyBorder="1"/>
    <xf numFmtId="0" fontId="10" fillId="0" borderId="0" xfId="34" applyFont="1" applyBorder="1"/>
    <xf numFmtId="0" fontId="12" fillId="0" borderId="0" xfId="30" applyFont="1"/>
    <xf numFmtId="0" fontId="10" fillId="0" borderId="0" xfId="30" applyFont="1"/>
    <xf numFmtId="0" fontId="10" fillId="0" borderId="0" xfId="32" applyFont="1"/>
    <xf numFmtId="0" fontId="10" fillId="0" borderId="7" xfId="26" quotePrefix="1" applyFont="1" applyBorder="1" applyAlignment="1" applyProtection="1">
      <alignment horizontal="left"/>
    </xf>
    <xf numFmtId="6" fontId="10" fillId="0" borderId="7" xfId="25" quotePrefix="1" applyNumberFormat="1" applyFont="1" applyBorder="1"/>
    <xf numFmtId="0" fontId="12" fillId="0" borderId="0" xfId="23" applyFont="1" applyFill="1"/>
    <xf numFmtId="0" fontId="10" fillId="0" borderId="0" xfId="23" applyFont="1" applyFill="1" applyAlignment="1">
      <alignment horizontal="left"/>
    </xf>
    <xf numFmtId="0" fontId="10" fillId="0" borderId="0" xfId="23" applyFont="1" applyFill="1" applyBorder="1" applyAlignment="1">
      <alignment horizontal="left"/>
    </xf>
    <xf numFmtId="0" fontId="12" fillId="0" borderId="0" xfId="23" applyFont="1" applyFill="1" applyBorder="1" applyAlignment="1">
      <alignment horizontal="left"/>
    </xf>
    <xf numFmtId="0" fontId="12" fillId="0" borderId="0" xfId="0" applyFont="1"/>
    <xf numFmtId="0" fontId="10" fillId="0" borderId="7" xfId="0" applyFont="1" applyBorder="1"/>
    <xf numFmtId="0" fontId="12" fillId="0" borderId="7" xfId="26" quotePrefix="1" applyFont="1" applyFill="1" applyBorder="1" applyAlignment="1" applyProtection="1">
      <alignment horizontal="right"/>
    </xf>
    <xf numFmtId="0" fontId="12" fillId="0" borderId="0" xfId="29" applyFont="1" applyFill="1"/>
    <xf numFmtId="0" fontId="10" fillId="0" borderId="0" xfId="29" applyFont="1" applyFill="1"/>
    <xf numFmtId="17" fontId="10" fillId="0" borderId="0" xfId="29" applyNumberFormat="1" applyFont="1" applyFill="1" applyBorder="1" applyAlignment="1">
      <alignment horizontal="right" wrapText="1"/>
    </xf>
    <xf numFmtId="0" fontId="9" fillId="0" borderId="0" xfId="24" applyFont="1" applyFill="1"/>
    <xf numFmtId="0" fontId="10" fillId="0" borderId="7" xfId="29" quotePrefix="1" applyFont="1" applyFill="1" applyBorder="1"/>
    <xf numFmtId="3" fontId="10" fillId="0" borderId="0" xfId="29" applyNumberFormat="1" applyFont="1" applyFill="1"/>
    <xf numFmtId="0" fontId="10" fillId="0" borderId="7" xfId="29" applyFont="1" applyFill="1" applyBorder="1"/>
    <xf numFmtId="0" fontId="9" fillId="0" borderId="0" xfId="23" applyFont="1" applyFill="1"/>
    <xf numFmtId="0" fontId="10" fillId="0" borderId="0" xfId="34" applyFont="1" applyFill="1" applyBorder="1"/>
    <xf numFmtId="0" fontId="10" fillId="0" borderId="0" xfId="34" applyFont="1" applyFill="1" applyAlignment="1">
      <alignment horizontal="right"/>
    </xf>
    <xf numFmtId="0" fontId="33" fillId="0" borderId="0" xfId="29" applyFont="1" applyFill="1"/>
    <xf numFmtId="0" fontId="17" fillId="0" borderId="0" xfId="29" applyFont="1" applyFill="1"/>
    <xf numFmtId="0" fontId="10" fillId="0" borderId="7" xfId="0" applyFont="1" applyFill="1" applyBorder="1"/>
    <xf numFmtId="0" fontId="10" fillId="0" borderId="0" xfId="34" quotePrefix="1" applyFont="1" applyAlignment="1">
      <alignment horizontal="left"/>
    </xf>
    <xf numFmtId="0" fontId="7" fillId="0" borderId="0" xfId="29" applyFont="1" applyFill="1"/>
    <xf numFmtId="0" fontId="10" fillId="0" borderId="0" xfId="0" applyFont="1" applyFill="1" applyBorder="1"/>
    <xf numFmtId="3" fontId="10" fillId="0" borderId="0" xfId="34" quotePrefix="1" applyNumberFormat="1" applyFont="1" applyFill="1" applyAlignment="1">
      <alignment horizontal="right"/>
    </xf>
    <xf numFmtId="0" fontId="35" fillId="0" borderId="0" xfId="0" applyFont="1"/>
    <xf numFmtId="0" fontId="10" fillId="0" borderId="7" xfId="23" applyFont="1" applyBorder="1"/>
    <xf numFmtId="0" fontId="35" fillId="0" borderId="0" xfId="23" applyFont="1"/>
    <xf numFmtId="0" fontId="35" fillId="0" borderId="0" xfId="35" applyFont="1" applyAlignment="1">
      <alignment horizontal="left"/>
    </xf>
    <xf numFmtId="3" fontId="10" fillId="0" borderId="0" xfId="29" applyNumberFormat="1" applyFont="1" applyFill="1" applyAlignment="1">
      <alignment horizontal="left" indent="1"/>
    </xf>
    <xf numFmtId="3" fontId="10" fillId="0" borderId="0" xfId="29" applyNumberFormat="1" applyFont="1" applyFill="1" applyBorder="1" applyAlignment="1">
      <alignment horizontal="left" wrapText="1" indent="1"/>
    </xf>
    <xf numFmtId="3" fontId="10" fillId="0" borderId="0" xfId="29" applyNumberFormat="1" applyFont="1" applyFill="1" applyAlignment="1">
      <alignment horizontal="left" wrapText="1" indent="1"/>
    </xf>
    <xf numFmtId="0" fontId="38" fillId="0" borderId="0" xfId="29" applyFont="1" applyFill="1"/>
    <xf numFmtId="4" fontId="10" fillId="0" borderId="7" xfId="29" applyNumberFormat="1" applyFont="1" applyFill="1" applyBorder="1" applyAlignment="1">
      <alignment horizontal="left"/>
    </xf>
    <xf numFmtId="0" fontId="12" fillId="0" borderId="7" xfId="30" quotePrefix="1" applyFont="1" applyFill="1" applyBorder="1" applyAlignment="1">
      <alignment horizontal="right"/>
    </xf>
    <xf numFmtId="164" fontId="12" fillId="0" borderId="0" xfId="23" applyNumberFormat="1" applyFont="1" applyFill="1" applyAlignment="1">
      <alignment horizontal="right"/>
    </xf>
    <xf numFmtId="164" fontId="12" fillId="0" borderId="0" xfId="23" applyNumberFormat="1" applyFont="1" applyFill="1" applyBorder="1" applyAlignment="1">
      <alignment horizontal="right"/>
    </xf>
    <xf numFmtId="166" fontId="10" fillId="0" borderId="0" xfId="23" applyNumberFormat="1" applyFont="1"/>
    <xf numFmtId="166" fontId="10" fillId="0" borderId="0" xfId="23" applyNumberFormat="1" applyFont="1" applyFill="1" applyBorder="1"/>
    <xf numFmtId="166" fontId="10" fillId="0" borderId="7" xfId="23" applyNumberFormat="1" applyFont="1" applyBorder="1"/>
    <xf numFmtId="164" fontId="10" fillId="0" borderId="0" xfId="29" applyNumberFormat="1" applyFont="1" applyFill="1"/>
    <xf numFmtId="164" fontId="10" fillId="0" borderId="0" xfId="34" quotePrefix="1" applyNumberFormat="1" applyFont="1" applyFill="1" applyAlignment="1">
      <alignment horizontal="right"/>
    </xf>
    <xf numFmtId="164" fontId="10" fillId="0" borderId="0" xfId="29" applyNumberFormat="1" applyFont="1" applyFill="1" applyBorder="1"/>
    <xf numFmtId="164" fontId="10" fillId="0" borderId="7" xfId="29" applyNumberFormat="1" applyFont="1" applyFill="1" applyBorder="1"/>
    <xf numFmtId="164" fontId="12" fillId="0" borderId="0" xfId="23" applyNumberFormat="1" applyFont="1" applyFill="1"/>
    <xf numFmtId="164" fontId="12" fillId="0" borderId="0" xfId="23" applyNumberFormat="1" applyFont="1"/>
    <xf numFmtId="164" fontId="12" fillId="0" borderId="0" xfId="23" applyNumberFormat="1" applyFont="1" applyFill="1" applyBorder="1" applyAlignment="1">
      <alignment horizontal="left"/>
    </xf>
    <xf numFmtId="166" fontId="12" fillId="0" borderId="0" xfId="23" applyNumberFormat="1" applyFont="1"/>
    <xf numFmtId="0" fontId="9" fillId="0" borderId="0" xfId="33" applyFont="1" applyFill="1" applyBorder="1"/>
    <xf numFmtId="0" fontId="10" fillId="45" borderId="0" xfId="0" applyFont="1" applyFill="1" applyBorder="1"/>
    <xf numFmtId="166" fontId="12" fillId="0" borderId="7" xfId="23" applyNumberFormat="1" applyFont="1" applyBorder="1"/>
    <xf numFmtId="166" fontId="12" fillId="0" borderId="0" xfId="23" applyNumberFormat="1" applyFont="1" applyFill="1" applyBorder="1"/>
    <xf numFmtId="164" fontId="12" fillId="0" borderId="0" xfId="23" applyNumberFormat="1" applyFont="1" applyFill="1" applyBorder="1"/>
    <xf numFmtId="0" fontId="71" fillId="49" borderId="0" xfId="0" applyFont="1" applyFill="1" applyBorder="1"/>
    <xf numFmtId="0" fontId="71" fillId="49" borderId="0" xfId="0" applyFont="1" applyFill="1" applyBorder="1" applyAlignment="1">
      <alignment horizontal="right"/>
    </xf>
    <xf numFmtId="166" fontId="12" fillId="0" borderId="0" xfId="23" applyNumberFormat="1" applyFont="1" applyBorder="1"/>
    <xf numFmtId="166" fontId="10" fillId="0" borderId="0" xfId="23" applyNumberFormat="1" applyFont="1" applyBorder="1"/>
    <xf numFmtId="3" fontId="71" fillId="49" borderId="0" xfId="152" applyNumberFormat="1" applyFont="1" applyFill="1" applyBorder="1" applyAlignment="1">
      <alignment horizontal="left"/>
    </xf>
    <xf numFmtId="3" fontId="71" fillId="49" borderId="0" xfId="152" applyNumberFormat="1" applyFont="1" applyFill="1" applyBorder="1" applyAlignment="1"/>
    <xf numFmtId="3" fontId="71" fillId="49" borderId="34" xfId="152" applyNumberFormat="1" applyFont="1" applyFill="1" applyBorder="1" applyAlignment="1">
      <alignment horizontal="right"/>
    </xf>
    <xf numFmtId="164" fontId="35" fillId="0" borderId="0" xfId="29" applyNumberFormat="1" applyFont="1" applyFill="1"/>
    <xf numFmtId="0" fontId="70" fillId="0" borderId="30" xfId="0" applyFont="1" applyFill="1" applyBorder="1" applyAlignment="1">
      <alignment horizontal="left"/>
    </xf>
    <xf numFmtId="0" fontId="70" fillId="0" borderId="9" xfId="0" applyFont="1" applyFill="1" applyBorder="1"/>
    <xf numFmtId="0" fontId="70" fillId="0" borderId="9" xfId="0" applyFont="1" applyFill="1" applyBorder="1" applyAlignment="1">
      <alignment horizontal="right"/>
    </xf>
    <xf numFmtId="0" fontId="70" fillId="0" borderId="0" xfId="0" applyFont="1" applyFill="1" applyBorder="1"/>
    <xf numFmtId="0" fontId="70" fillId="0" borderId="10" xfId="0" applyFont="1" applyFill="1" applyBorder="1" applyAlignment="1">
      <alignment horizontal="left"/>
    </xf>
    <xf numFmtId="0" fontId="70" fillId="0" borderId="0" xfId="0" applyFont="1" applyFill="1" applyBorder="1" applyAlignment="1">
      <alignment horizontal="right"/>
    </xf>
    <xf numFmtId="0" fontId="70" fillId="0" borderId="10" xfId="0" quotePrefix="1" applyFont="1" applyFill="1" applyBorder="1" applyAlignment="1">
      <alignment horizontal="left"/>
    </xf>
    <xf numFmtId="49" fontId="70" fillId="0" borderId="10" xfId="0" applyNumberFormat="1" applyFont="1" applyFill="1" applyBorder="1" applyAlignment="1">
      <alignment horizontal="left"/>
    </xf>
    <xf numFmtId="49" fontId="70" fillId="0" borderId="0" xfId="0" applyNumberFormat="1" applyFont="1" applyFill="1" applyBorder="1"/>
    <xf numFmtId="37" fontId="71" fillId="0" borderId="0" xfId="152" quotePrefix="1" applyFont="1" applyFill="1" applyBorder="1" applyAlignment="1">
      <alignment horizontal="center"/>
    </xf>
    <xf numFmtId="0" fontId="71" fillId="0" borderId="29" xfId="0" quotePrefix="1" applyFont="1" applyFill="1" applyBorder="1" applyAlignment="1">
      <alignment horizontal="center"/>
    </xf>
    <xf numFmtId="49" fontId="70" fillId="0" borderId="11" xfId="0" applyNumberFormat="1" applyFont="1" applyFill="1" applyBorder="1" applyAlignment="1">
      <alignment horizontal="left"/>
    </xf>
    <xf numFmtId="0" fontId="70" fillId="0" borderId="7" xfId="0" applyFont="1" applyFill="1" applyBorder="1"/>
    <xf numFmtId="37" fontId="71" fillId="0" borderId="29" xfId="152" applyFont="1" applyFill="1" applyBorder="1" applyAlignment="1">
      <alignment horizontal="center"/>
    </xf>
    <xf numFmtId="37" fontId="70" fillId="0" borderId="29" xfId="0" applyNumberFormat="1" applyFont="1" applyFill="1" applyBorder="1" applyAlignment="1">
      <alignment horizontal="center"/>
    </xf>
    <xf numFmtId="169" fontId="70" fillId="0" borderId="0" xfId="152" quotePrefix="1" applyNumberFormat="1" applyFont="1" applyFill="1" applyBorder="1" applyAlignment="1">
      <alignment horizontal="left"/>
    </xf>
    <xf numFmtId="169" fontId="70" fillId="0" borderId="0" xfId="152" quotePrefix="1" applyNumberFormat="1" applyFont="1" applyFill="1" applyBorder="1" applyAlignment="1">
      <alignment horizontal="right"/>
    </xf>
    <xf numFmtId="37" fontId="70" fillId="0" borderId="0" xfId="152" applyFont="1" applyFill="1" applyBorder="1" applyAlignment="1">
      <alignment horizontal="right"/>
    </xf>
    <xf numFmtId="170" fontId="70" fillId="0" borderId="7" xfId="152" applyNumberFormat="1" applyFont="1" applyFill="1" applyBorder="1" applyAlignment="1">
      <alignment horizontal="left"/>
    </xf>
    <xf numFmtId="170" fontId="70" fillId="0" borderId="7" xfId="152" applyNumberFormat="1" applyFont="1" applyFill="1" applyBorder="1"/>
    <xf numFmtId="0" fontId="70" fillId="0" borderId="7" xfId="0" applyFont="1" applyFill="1" applyBorder="1" applyAlignment="1">
      <alignment horizontal="right"/>
    </xf>
    <xf numFmtId="37" fontId="71" fillId="0" borderId="7" xfId="152" applyFont="1" applyFill="1" applyBorder="1" applyAlignment="1">
      <alignment horizontal="right"/>
    </xf>
    <xf numFmtId="37" fontId="71" fillId="0" borderId="0" xfId="152" applyFont="1" applyFill="1" applyBorder="1" applyAlignment="1">
      <alignment horizontal="left"/>
    </xf>
    <xf numFmtId="37" fontId="71" fillId="0" borderId="0" xfId="152" applyFont="1" applyFill="1" applyBorder="1" applyAlignment="1">
      <alignment horizontal="center"/>
    </xf>
    <xf numFmtId="37" fontId="71" fillId="0" borderId="0" xfId="152" quotePrefix="1" applyFont="1" applyFill="1" applyBorder="1" applyAlignment="1">
      <alignment horizontal="right"/>
    </xf>
    <xf numFmtId="0" fontId="70" fillId="0" borderId="0" xfId="0" applyFont="1" applyFill="1" applyBorder="1" applyAlignment="1">
      <alignment horizontal="left"/>
    </xf>
    <xf numFmtId="37" fontId="71" fillId="0" borderId="0" xfId="152" applyFont="1" applyFill="1" applyBorder="1" applyAlignment="1">
      <alignment horizontal="right"/>
    </xf>
    <xf numFmtId="3" fontId="71" fillId="0" borderId="0" xfId="152" quotePrefix="1" applyNumberFormat="1" applyFont="1" applyFill="1" applyBorder="1" applyAlignment="1">
      <alignment horizontal="left"/>
    </xf>
    <xf numFmtId="49" fontId="70" fillId="0" borderId="0" xfId="0" applyNumberFormat="1" applyFont="1" applyFill="1" applyBorder="1" applyAlignment="1">
      <alignment horizontal="right"/>
    </xf>
    <xf numFmtId="3" fontId="72" fillId="0" borderId="0" xfId="152" quotePrefix="1" applyNumberFormat="1" applyFont="1" applyFill="1" applyBorder="1" applyAlignment="1">
      <alignment horizontal="left"/>
    </xf>
    <xf numFmtId="0" fontId="70" fillId="0" borderId="0" xfId="152" quotePrefix="1" applyNumberFormat="1" applyFont="1" applyFill="1" applyBorder="1" applyAlignment="1">
      <alignment horizontal="left"/>
    </xf>
    <xf numFmtId="2" fontId="70" fillId="0" borderId="0" xfId="0" applyNumberFormat="1" applyFont="1" applyFill="1" applyBorder="1"/>
    <xf numFmtId="3" fontId="70" fillId="0" borderId="0" xfId="152" applyNumberFormat="1" applyFont="1" applyFill="1" applyBorder="1" applyAlignment="1">
      <alignment horizontal="right"/>
    </xf>
    <xf numFmtId="0" fontId="70" fillId="0" borderId="7" xfId="152" quotePrefix="1" applyNumberFormat="1" applyFont="1" applyFill="1" applyBorder="1" applyAlignment="1">
      <alignment horizontal="left"/>
    </xf>
    <xf numFmtId="2" fontId="70" fillId="0" borderId="7" xfId="0" applyNumberFormat="1" applyFont="1" applyFill="1" applyBorder="1"/>
    <xf numFmtId="3" fontId="70" fillId="0" borderId="7" xfId="152" applyNumberFormat="1" applyFont="1" applyFill="1" applyBorder="1" applyAlignment="1">
      <alignment horizontal="right"/>
    </xf>
    <xf numFmtId="0" fontId="71" fillId="0" borderId="0" xfId="152" quotePrefix="1" applyNumberFormat="1" applyFont="1" applyFill="1" applyBorder="1" applyAlignment="1">
      <alignment horizontal="left"/>
    </xf>
    <xf numFmtId="3" fontId="71" fillId="0" borderId="0" xfId="0" applyNumberFormat="1" applyFont="1" applyFill="1" applyBorder="1" applyAlignment="1">
      <alignment horizontal="right"/>
    </xf>
    <xf numFmtId="0" fontId="71" fillId="0" borderId="0" xfId="0" applyFont="1" applyFill="1" applyBorder="1"/>
    <xf numFmtId="3" fontId="71" fillId="0" borderId="0" xfId="152" quotePrefix="1" applyNumberFormat="1" applyFont="1" applyFill="1" applyBorder="1" applyAlignment="1">
      <alignment horizontal="center"/>
    </xf>
    <xf numFmtId="0" fontId="70" fillId="0" borderId="7" xfId="0" applyFont="1" applyFill="1" applyBorder="1" applyAlignment="1">
      <alignment horizontal="left"/>
    </xf>
    <xf numFmtId="0" fontId="71" fillId="0" borderId="0" xfId="0" applyFont="1" applyFill="1" applyBorder="1" applyAlignment="1">
      <alignment horizontal="left"/>
    </xf>
    <xf numFmtId="2" fontId="71" fillId="0" borderId="0" xfId="0" applyNumberFormat="1" applyFont="1" applyFill="1" applyBorder="1"/>
    <xf numFmtId="3" fontId="71" fillId="0" borderId="0" xfId="152" applyNumberFormat="1" applyFont="1" applyFill="1" applyBorder="1" applyAlignment="1">
      <alignment horizontal="right"/>
    </xf>
    <xf numFmtId="0" fontId="71" fillId="0" borderId="7" xfId="0" applyFont="1" applyFill="1" applyBorder="1" applyAlignment="1">
      <alignment horizontal="left"/>
    </xf>
    <xf numFmtId="3" fontId="71" fillId="0" borderId="7" xfId="152" applyNumberFormat="1" applyFont="1" applyFill="1" applyBorder="1" applyAlignment="1">
      <alignment horizontal="right"/>
    </xf>
    <xf numFmtId="0" fontId="71" fillId="0" borderId="0" xfId="0" applyFont="1" applyFill="1" applyBorder="1" applyAlignment="1">
      <alignment horizontal="right"/>
    </xf>
    <xf numFmtId="0" fontId="72" fillId="0" borderId="0" xfId="0" applyFont="1" applyFill="1" applyBorder="1" applyAlignment="1">
      <alignment horizontal="left"/>
    </xf>
    <xf numFmtId="2" fontId="72" fillId="0" borderId="0" xfId="0" applyNumberFormat="1" applyFont="1" applyFill="1" applyBorder="1"/>
    <xf numFmtId="3" fontId="70" fillId="0" borderId="0" xfId="0" applyNumberFormat="1" applyFont="1" applyFill="1" applyBorder="1"/>
    <xf numFmtId="0" fontId="73" fillId="0" borderId="28" xfId="0" applyFont="1" applyFill="1" applyBorder="1" applyAlignment="1">
      <alignment horizontal="left"/>
    </xf>
    <xf numFmtId="0" fontId="73" fillId="0" borderId="28" xfId="0" applyFont="1" applyFill="1" applyBorder="1"/>
    <xf numFmtId="3" fontId="73" fillId="0" borderId="28" xfId="0" applyNumberFormat="1" applyFont="1" applyFill="1" applyBorder="1" applyAlignment="1">
      <alignment horizontal="right"/>
    </xf>
    <xf numFmtId="0" fontId="73" fillId="0" borderId="0" xfId="0" applyFont="1" applyFill="1" applyBorder="1"/>
    <xf numFmtId="0" fontId="74" fillId="0" borderId="32" xfId="0" applyFont="1" applyFill="1" applyBorder="1" applyAlignment="1">
      <alignment horizontal="left"/>
    </xf>
    <xf numFmtId="0" fontId="74" fillId="0" borderId="32" xfId="0" applyFont="1" applyFill="1" applyBorder="1"/>
    <xf numFmtId="3" fontId="74" fillId="0" borderId="32" xfId="0" applyNumberFormat="1" applyFont="1" applyFill="1" applyBorder="1" applyAlignment="1">
      <alignment horizontal="right"/>
    </xf>
    <xf numFmtId="0" fontId="74" fillId="0" borderId="0" xfId="0" applyFont="1" applyFill="1" applyBorder="1"/>
    <xf numFmtId="3" fontId="70" fillId="0" borderId="0" xfId="152" quotePrefix="1" applyNumberFormat="1" applyFont="1" applyFill="1" applyBorder="1" applyAlignment="1">
      <alignment horizontal="left"/>
    </xf>
    <xf numFmtId="0" fontId="70" fillId="0" borderId="0" xfId="0" quotePrefix="1" applyFont="1" applyFill="1" applyBorder="1" applyAlignment="1">
      <alignment horizontal="right"/>
    </xf>
    <xf numFmtId="0" fontId="73" fillId="0" borderId="12" xfId="0" applyFont="1" applyFill="1" applyBorder="1" applyAlignment="1">
      <alignment horizontal="left"/>
    </xf>
    <xf numFmtId="0" fontId="73" fillId="0" borderId="12" xfId="0" applyFont="1" applyFill="1" applyBorder="1"/>
    <xf numFmtId="3" fontId="73" fillId="0" borderId="12" xfId="0" applyNumberFormat="1" applyFont="1" applyFill="1" applyBorder="1" applyAlignment="1">
      <alignment horizontal="right"/>
    </xf>
    <xf numFmtId="3" fontId="70" fillId="0" borderId="0" xfId="0" applyNumberFormat="1" applyFont="1" applyFill="1" applyBorder="1" applyAlignment="1">
      <alignment horizontal="right"/>
    </xf>
    <xf numFmtId="0" fontId="70" fillId="0" borderId="35" xfId="0" applyFont="1" applyFill="1" applyBorder="1" applyAlignment="1">
      <alignment horizontal="left"/>
    </xf>
    <xf numFmtId="0" fontId="70" fillId="0" borderId="36" xfId="0" applyFont="1" applyFill="1" applyBorder="1"/>
    <xf numFmtId="3" fontId="70" fillId="0" borderId="36" xfId="0" applyNumberFormat="1" applyFont="1" applyFill="1" applyBorder="1" applyAlignment="1">
      <alignment horizontal="right"/>
    </xf>
    <xf numFmtId="0" fontId="70" fillId="0" borderId="37" xfId="0" applyFont="1" applyFill="1" applyBorder="1" applyAlignment="1">
      <alignment horizontal="left"/>
    </xf>
    <xf numFmtId="0" fontId="70" fillId="0" borderId="38" xfId="0" applyFont="1" applyFill="1" applyBorder="1" applyAlignment="1">
      <alignment horizontal="left"/>
    </xf>
    <xf numFmtId="0" fontId="70" fillId="0" borderId="8" xfId="0" applyFont="1" applyFill="1" applyBorder="1"/>
    <xf numFmtId="3" fontId="70" fillId="0" borderId="8" xfId="0" applyNumberFormat="1" applyFont="1" applyFill="1" applyBorder="1" applyAlignment="1">
      <alignment horizontal="right"/>
    </xf>
    <xf numFmtId="164" fontId="12" fillId="0" borderId="0" xfId="0" applyNumberFormat="1" applyFont="1" applyFill="1"/>
    <xf numFmtId="0" fontId="10" fillId="0" borderId="0" xfId="40" applyFont="1" applyFill="1"/>
    <xf numFmtId="0" fontId="10" fillId="0" borderId="0" xfId="40" applyFont="1"/>
    <xf numFmtId="0" fontId="12" fillId="0" borderId="0" xfId="40" applyFont="1"/>
    <xf numFmtId="6" fontId="10" fillId="0" borderId="7" xfId="40" applyNumberFormat="1" applyFont="1" applyBorder="1" applyAlignment="1">
      <alignment horizontal="left"/>
    </xf>
    <xf numFmtId="0" fontId="12" fillId="0" borderId="0" xfId="40" applyFont="1" applyAlignment="1">
      <alignment horizontal="left"/>
    </xf>
    <xf numFmtId="0" fontId="10" fillId="0" borderId="0" xfId="40" applyFont="1" applyFill="1" applyAlignment="1">
      <alignment horizontal="left"/>
    </xf>
    <xf numFmtId="0" fontId="10" fillId="0" borderId="0" xfId="40" applyFont="1" applyAlignment="1">
      <alignment horizontal="left"/>
    </xf>
    <xf numFmtId="0" fontId="10" fillId="0" borderId="7" xfId="40" applyFont="1" applyBorder="1"/>
    <xf numFmtId="0" fontId="10" fillId="0" borderId="0" xfId="0" applyFont="1" applyAlignment="1">
      <alignment vertical="top" wrapText="1"/>
    </xf>
    <xf numFmtId="0" fontId="12" fillId="0" borderId="0" xfId="40" applyFont="1" applyFill="1"/>
    <xf numFmtId="6" fontId="10" fillId="0" borderId="0" xfId="40" applyNumberFormat="1" applyFont="1" applyFill="1" applyBorder="1" applyAlignment="1">
      <alignment horizontal="left"/>
    </xf>
    <xf numFmtId="0" fontId="10" fillId="0" borderId="7" xfId="0" applyFont="1" applyBorder="1" applyAlignment="1">
      <alignment vertical="top" wrapText="1"/>
    </xf>
    <xf numFmtId="0" fontId="10" fillId="0" borderId="0" xfId="31" applyFont="1"/>
    <xf numFmtId="0" fontId="10" fillId="0" borderId="0" xfId="31" applyFont="1" applyFill="1"/>
    <xf numFmtId="0" fontId="10" fillId="0" borderId="7" xfId="31" applyFont="1" applyBorder="1"/>
    <xf numFmtId="14" fontId="12" fillId="0" borderId="7" xfId="30" quotePrefix="1" applyNumberFormat="1" applyFont="1" applyFill="1" applyBorder="1" applyAlignment="1">
      <alignment horizontal="right"/>
    </xf>
    <xf numFmtId="164" fontId="10" fillId="0" borderId="0" xfId="34" applyNumberFormat="1" applyFont="1" applyFill="1" applyAlignment="1">
      <alignment horizontal="right"/>
    </xf>
    <xf numFmtId="0" fontId="12" fillId="0" borderId="0" xfId="31" applyFont="1" applyFill="1"/>
    <xf numFmtId="0" fontId="35" fillId="0" borderId="0" xfId="29" applyFont="1" applyFill="1"/>
    <xf numFmtId="0" fontId="35" fillId="0" borderId="0" xfId="0" applyFont="1" applyFill="1"/>
    <xf numFmtId="164" fontId="12" fillId="0" borderId="0" xfId="23" quotePrefix="1" applyNumberFormat="1" applyFont="1" applyFill="1" applyBorder="1" applyAlignment="1">
      <alignment horizontal="right"/>
    </xf>
    <xf numFmtId="0" fontId="10" fillId="0" borderId="7" xfId="31" applyFont="1" applyFill="1" applyBorder="1"/>
    <xf numFmtId="0" fontId="79" fillId="0" borderId="0" xfId="0" applyFont="1" applyFill="1" applyBorder="1"/>
    <xf numFmtId="166" fontId="10" fillId="0" borderId="0" xfId="0" applyNumberFormat="1" applyFont="1" applyFill="1" applyBorder="1"/>
    <xf numFmtId="166" fontId="10" fillId="0" borderId="7" xfId="0" applyNumberFormat="1" applyFont="1" applyFill="1" applyBorder="1"/>
    <xf numFmtId="0" fontId="12" fillId="0" borderId="0" xfId="0" applyFont="1" applyFill="1" applyBorder="1"/>
    <xf numFmtId="166" fontId="35" fillId="0" borderId="0" xfId="0" applyNumberFormat="1" applyFont="1" applyFill="1"/>
    <xf numFmtId="0" fontId="10" fillId="0" borderId="0" xfId="34" applyFont="1" applyFill="1" applyAlignment="1">
      <alignment horizontal="left"/>
    </xf>
    <xf numFmtId="17" fontId="12" fillId="0" borderId="7" xfId="29" applyNumberFormat="1" applyFont="1" applyFill="1" applyBorder="1" applyAlignment="1">
      <alignment horizontal="right" wrapText="1"/>
    </xf>
    <xf numFmtId="1" fontId="12" fillId="0" borderId="7" xfId="27" applyNumberFormat="1" applyFont="1" applyFill="1" applyBorder="1" applyAlignment="1" applyProtection="1">
      <alignment horizontal="right" wrapText="1"/>
    </xf>
    <xf numFmtId="164" fontId="12" fillId="0" borderId="0" xfId="29" applyNumberFormat="1" applyFont="1" applyFill="1"/>
    <xf numFmtId="0" fontId="9" fillId="0" borderId="0" xfId="30" applyFont="1" applyFill="1"/>
    <xf numFmtId="0" fontId="9" fillId="0" borderId="0" xfId="35" applyFont="1" applyFill="1" applyAlignment="1">
      <alignment horizontal="left"/>
    </xf>
    <xf numFmtId="166" fontId="10" fillId="0" borderId="7" xfId="0" applyNumberFormat="1" applyFont="1" applyFill="1" applyBorder="1" applyAlignment="1">
      <alignment horizontal="right"/>
    </xf>
    <xf numFmtId="0" fontId="9" fillId="0" borderId="0" xfId="30" applyFont="1" applyFill="1" applyAlignment="1">
      <alignment horizontal="left"/>
    </xf>
    <xf numFmtId="0" fontId="70" fillId="45" borderId="0" xfId="0" applyFont="1" applyFill="1" applyBorder="1" applyAlignment="1">
      <alignment horizontal="right"/>
    </xf>
    <xf numFmtId="167" fontId="70" fillId="0" borderId="0" xfId="154" applyNumberFormat="1" applyFont="1" applyFill="1" applyBorder="1" applyAlignment="1">
      <alignment horizontal="right"/>
    </xf>
    <xf numFmtId="14" fontId="37" fillId="0" borderId="7" xfId="0" quotePrefix="1" applyNumberFormat="1" applyFont="1" applyFill="1" applyBorder="1" applyAlignment="1">
      <alignment horizontal="right"/>
    </xf>
    <xf numFmtId="3" fontId="7" fillId="0" borderId="0" xfId="29" applyNumberFormat="1" applyFont="1" applyFill="1"/>
    <xf numFmtId="0" fontId="10" fillId="45" borderId="0" xfId="0" applyFont="1" applyFill="1"/>
    <xf numFmtId="0" fontId="12" fillId="45" borderId="0" xfId="0" applyFont="1" applyFill="1"/>
    <xf numFmtId="2" fontId="12" fillId="0" borderId="0" xfId="23" applyNumberFormat="1" applyFont="1"/>
    <xf numFmtId="0" fontId="7" fillId="0" borderId="0" xfId="23" applyFont="1" applyFill="1"/>
    <xf numFmtId="0" fontId="10" fillId="0" borderId="0" xfId="23" applyFont="1" applyFill="1" applyBorder="1" applyAlignment="1">
      <alignment horizontal="left" wrapText="1"/>
    </xf>
    <xf numFmtId="165" fontId="10" fillId="0" borderId="0" xfId="23" applyNumberFormat="1" applyFont="1" applyFill="1" applyBorder="1" applyAlignment="1">
      <alignment horizontal="left"/>
    </xf>
    <xf numFmtId="164" fontId="35" fillId="0" borderId="0" xfId="0" applyNumberFormat="1" applyFont="1" applyFill="1"/>
    <xf numFmtId="164" fontId="35" fillId="0" borderId="0" xfId="21" applyNumberFormat="1" applyFont="1"/>
    <xf numFmtId="0" fontId="10" fillId="0" borderId="0" xfId="23" applyFont="1" applyFill="1"/>
    <xf numFmtId="0" fontId="10" fillId="0" borderId="0" xfId="30" applyFont="1" applyFill="1"/>
    <xf numFmtId="0" fontId="12" fillId="0" borderId="0" xfId="30" applyFont="1" applyFill="1"/>
    <xf numFmtId="0" fontId="10" fillId="0" borderId="0" xfId="155" applyFont="1" applyAlignment="1">
      <alignment horizontal="left"/>
    </xf>
    <xf numFmtId="164" fontId="10" fillId="0" borderId="0" xfId="23" applyNumberFormat="1" applyFont="1" applyFill="1"/>
    <xf numFmtId="164" fontId="10" fillId="0" borderId="0" xfId="23" applyNumberFormat="1" applyFont="1" applyFill="1" applyAlignment="1">
      <alignment horizontal="right"/>
    </xf>
    <xf numFmtId="164" fontId="10" fillId="0" borderId="0" xfId="23" applyNumberFormat="1" applyFont="1" applyFill="1" applyBorder="1" applyAlignment="1">
      <alignment horizontal="right"/>
    </xf>
    <xf numFmtId="164" fontId="10" fillId="0" borderId="0" xfId="23" applyNumberFormat="1" applyFont="1" applyFill="1" applyBorder="1" applyAlignment="1">
      <alignment horizontal="left"/>
    </xf>
    <xf numFmtId="0" fontId="10" fillId="0" borderId="0" xfId="23" applyFont="1" applyFill="1" applyBorder="1" applyAlignment="1">
      <alignment wrapText="1"/>
    </xf>
    <xf numFmtId="0" fontId="12" fillId="0" borderId="0" xfId="23" applyFont="1" applyFill="1" applyBorder="1"/>
    <xf numFmtId="0" fontId="12" fillId="0" borderId="0" xfId="155" applyFont="1" applyAlignment="1">
      <alignment horizontal="left"/>
    </xf>
    <xf numFmtId="0" fontId="37" fillId="0" borderId="0" xfId="23" applyFont="1"/>
    <xf numFmtId="14" fontId="12" fillId="0" borderId="7" xfId="26" quotePrefix="1" applyNumberFormat="1" applyFont="1" applyFill="1" applyBorder="1" applyAlignment="1" applyProtection="1">
      <alignment horizontal="right"/>
    </xf>
    <xf numFmtId="0" fontId="12" fillId="0" borderId="0" xfId="23" applyFont="1" applyBorder="1" applyAlignment="1">
      <alignment horizontal="left"/>
    </xf>
    <xf numFmtId="0" fontId="12" fillId="0" borderId="0" xfId="23" applyFont="1" applyAlignment="1">
      <alignment horizontal="left"/>
    </xf>
    <xf numFmtId="14" fontId="12" fillId="0" borderId="7" xfId="25" quotePrefix="1" applyNumberFormat="1" applyFont="1" applyFill="1" applyBorder="1" applyAlignment="1">
      <alignment horizontal="right"/>
    </xf>
    <xf numFmtId="166" fontId="10" fillId="0" borderId="0" xfId="23" applyNumberFormat="1" applyFont="1" applyFill="1"/>
    <xf numFmtId="0" fontId="12" fillId="0" borderId="0" xfId="23" quotePrefix="1" applyFont="1" applyBorder="1" applyAlignment="1">
      <alignment horizontal="left"/>
    </xf>
    <xf numFmtId="0" fontId="54" fillId="0" borderId="0" xfId="23" applyFont="1"/>
    <xf numFmtId="0" fontId="0" fillId="0" borderId="0" xfId="0"/>
    <xf numFmtId="164" fontId="10" fillId="0" borderId="0" xfId="158" applyNumberFormat="1" applyFont="1" applyFill="1"/>
    <xf numFmtId="164" fontId="10" fillId="0" borderId="0" xfId="158" applyNumberFormat="1" applyFont="1" applyFill="1" applyBorder="1"/>
    <xf numFmtId="0" fontId="10" fillId="0" borderId="0" xfId="23" applyFont="1"/>
    <xf numFmtId="0" fontId="12" fillId="0" borderId="0" xfId="23" applyFont="1"/>
    <xf numFmtId="0" fontId="12" fillId="0" borderId="0" xfId="23" applyFont="1" applyAlignment="1">
      <alignment wrapText="1"/>
    </xf>
    <xf numFmtId="164" fontId="10" fillId="0" borderId="7" xfId="158" applyNumberFormat="1" applyFont="1" applyFill="1" applyBorder="1"/>
    <xf numFmtId="166" fontId="10" fillId="0" borderId="0" xfId="34" applyNumberFormat="1" applyFont="1" applyFill="1" applyAlignment="1">
      <alignment horizontal="right"/>
    </xf>
    <xf numFmtId="2" fontId="10" fillId="0" borderId="0" xfId="0" applyNumberFormat="1" applyFont="1"/>
    <xf numFmtId="0" fontId="10" fillId="0" borderId="0" xfId="0" applyFont="1"/>
    <xf numFmtId="0" fontId="10" fillId="0" borderId="0" xfId="0" applyFont="1" applyFill="1"/>
    <xf numFmtId="3" fontId="10" fillId="0" borderId="0" xfId="0" applyNumberFormat="1" applyFont="1" applyFill="1"/>
    <xf numFmtId="164" fontId="10" fillId="0" borderId="0" xfId="0" applyNumberFormat="1" applyFont="1"/>
    <xf numFmtId="166" fontId="10" fillId="0" borderId="0" xfId="0" applyNumberFormat="1" applyFont="1" applyFill="1"/>
    <xf numFmtId="0" fontId="10" fillId="0" borderId="0" xfId="32" applyFont="1" applyFill="1"/>
    <xf numFmtId="164" fontId="38" fillId="0" borderId="0" xfId="29" applyNumberFormat="1" applyFont="1" applyFill="1"/>
    <xf numFmtId="0" fontId="36" fillId="0" borderId="0" xfId="40" applyFont="1"/>
    <xf numFmtId="164" fontId="10" fillId="0" borderId="0" xfId="0" applyNumberFormat="1" applyFont="1" applyFill="1"/>
    <xf numFmtId="0" fontId="37" fillId="0" borderId="0" xfId="40" applyFont="1" applyFill="1"/>
    <xf numFmtId="0" fontId="37" fillId="0" borderId="0" xfId="0" applyFont="1"/>
    <xf numFmtId="165" fontId="10" fillId="0" borderId="0" xfId="29" applyNumberFormat="1" applyFont="1" applyFill="1"/>
    <xf numFmtId="165" fontId="10" fillId="0" borderId="0" xfId="29" applyNumberFormat="1" applyFont="1" applyFill="1" applyAlignment="1">
      <alignment horizontal="left" indent="1"/>
    </xf>
    <xf numFmtId="165" fontId="10" fillId="0" borderId="0" xfId="29" applyNumberFormat="1" applyFont="1" applyFill="1" applyAlignment="1">
      <alignment horizontal="left" wrapText="1" indent="1"/>
    </xf>
    <xf numFmtId="165" fontId="10" fillId="0" borderId="7" xfId="29" applyNumberFormat="1" applyFont="1" applyFill="1" applyBorder="1" applyAlignment="1">
      <alignment horizontal="left" indent="1"/>
    </xf>
    <xf numFmtId="165" fontId="10" fillId="0" borderId="0" xfId="29" applyNumberFormat="1" applyFont="1" applyFill="1" applyBorder="1" applyAlignment="1">
      <alignment horizontal="left" wrapText="1" indent="1"/>
    </xf>
    <xf numFmtId="165" fontId="10" fillId="0" borderId="7" xfId="29" applyNumberFormat="1" applyFont="1" applyFill="1" applyBorder="1" applyAlignment="1">
      <alignment horizontal="left"/>
    </xf>
    <xf numFmtId="165" fontId="12" fillId="0" borderId="0" xfId="29" applyNumberFormat="1" applyFont="1" applyFill="1"/>
    <xf numFmtId="165" fontId="35" fillId="0" borderId="0" xfId="29" applyNumberFormat="1" applyFont="1" applyFill="1"/>
    <xf numFmtId="0" fontId="12" fillId="0" borderId="7" xfId="40" quotePrefix="1" applyFont="1" applyFill="1" applyBorder="1" applyAlignment="1">
      <alignment horizontal="right"/>
    </xf>
    <xf numFmtId="0" fontId="35" fillId="45" borderId="0" xfId="0" applyFont="1" applyFill="1"/>
    <xf numFmtId="0" fontId="10" fillId="0" borderId="7" xfId="34" applyFont="1" applyBorder="1"/>
    <xf numFmtId="0" fontId="9" fillId="0" borderId="0" xfId="155" applyFont="1" applyAlignment="1">
      <alignment horizontal="left"/>
    </xf>
    <xf numFmtId="0" fontId="7" fillId="0" borderId="0" xfId="0" applyFont="1"/>
    <xf numFmtId="0" fontId="9" fillId="52" borderId="30" xfId="23" applyFont="1" applyFill="1" applyBorder="1"/>
    <xf numFmtId="0" fontId="9" fillId="52" borderId="9" xfId="23" applyFont="1" applyFill="1" applyBorder="1"/>
    <xf numFmtId="0" fontId="7" fillId="52" borderId="9" xfId="23" applyFont="1" applyFill="1" applyBorder="1"/>
    <xf numFmtId="0" fontId="9" fillId="52" borderId="31" xfId="23" applyFont="1" applyFill="1" applyBorder="1"/>
    <xf numFmtId="0" fontId="10" fillId="52" borderId="39" xfId="23" applyFont="1" applyFill="1" applyBorder="1"/>
    <xf numFmtId="6" fontId="12" fillId="52" borderId="11" xfId="25" quotePrefix="1" applyNumberFormat="1" applyFont="1" applyFill="1" applyBorder="1"/>
    <xf numFmtId="14" fontId="12" fillId="52" borderId="7" xfId="25" quotePrefix="1" applyNumberFormat="1" applyFont="1" applyFill="1" applyBorder="1" applyAlignment="1">
      <alignment horizontal="right"/>
    </xf>
    <xf numFmtId="14" fontId="12" fillId="52" borderId="13" xfId="25" quotePrefix="1" applyNumberFormat="1" applyFont="1" applyFill="1" applyBorder="1" applyAlignment="1">
      <alignment horizontal="right"/>
    </xf>
    <xf numFmtId="0" fontId="12" fillId="52" borderId="33" xfId="23" applyFont="1" applyFill="1" applyBorder="1" applyAlignment="1">
      <alignment horizontal="center"/>
    </xf>
    <xf numFmtId="0" fontId="10" fillId="0" borderId="10" xfId="23" quotePrefix="1" applyFont="1" applyBorder="1" applyAlignment="1">
      <alignment horizontal="left"/>
    </xf>
    <xf numFmtId="0" fontId="10" fillId="0" borderId="14" xfId="23" quotePrefix="1" applyFont="1" applyBorder="1" applyAlignment="1">
      <alignment horizontal="left"/>
    </xf>
    <xf numFmtId="0" fontId="10" fillId="0" borderId="39" xfId="23" applyFont="1" applyBorder="1"/>
    <xf numFmtId="0" fontId="12" fillId="0" borderId="10" xfId="23" applyFont="1" applyBorder="1"/>
    <xf numFmtId="0" fontId="0" fillId="0" borderId="0" xfId="0" applyFont="1" applyBorder="1"/>
    <xf numFmtId="0" fontId="10" fillId="0" borderId="14" xfId="23" applyFont="1" applyBorder="1"/>
    <xf numFmtId="0" fontId="10" fillId="0" borderId="34" xfId="23" applyFont="1" applyBorder="1"/>
    <xf numFmtId="0" fontId="10" fillId="0" borderId="10" xfId="23" applyFont="1" applyBorder="1"/>
    <xf numFmtId="0" fontId="10" fillId="0" borderId="10" xfId="23" applyFont="1" applyBorder="1" applyAlignment="1">
      <alignment horizontal="left"/>
    </xf>
    <xf numFmtId="166" fontId="10" fillId="0" borderId="14" xfId="23" applyNumberFormat="1" applyFont="1" applyBorder="1"/>
    <xf numFmtId="166" fontId="10" fillId="0" borderId="14" xfId="23" applyNumberFormat="1" applyFont="1" applyFill="1" applyBorder="1"/>
    <xf numFmtId="166" fontId="10" fillId="0" borderId="34" xfId="23" applyNumberFormat="1" applyFont="1" applyBorder="1"/>
    <xf numFmtId="0" fontId="10" fillId="0" borderId="11" xfId="23" applyFont="1" applyBorder="1" applyAlignment="1">
      <alignment horizontal="left"/>
    </xf>
    <xf numFmtId="166" fontId="10" fillId="0" borderId="13" xfId="23" applyNumberFormat="1" applyFont="1" applyBorder="1"/>
    <xf numFmtId="0" fontId="12" fillId="0" borderId="10" xfId="23" applyFont="1" applyBorder="1" applyAlignment="1">
      <alignment horizontal="left"/>
    </xf>
    <xf numFmtId="0" fontId="10" fillId="0" borderId="11" xfId="23" applyFont="1" applyBorder="1"/>
    <xf numFmtId="0" fontId="12" fillId="0" borderId="11" xfId="23" applyFont="1" applyBorder="1" applyAlignment="1">
      <alignment horizontal="left"/>
    </xf>
    <xf numFmtId="166" fontId="12" fillId="0" borderId="7" xfId="23" applyNumberFormat="1" applyFont="1" applyBorder="1" applyAlignment="1">
      <alignment horizontal="right"/>
    </xf>
    <xf numFmtId="166" fontId="10" fillId="0" borderId="7" xfId="23" applyNumberFormat="1" applyFont="1" applyBorder="1" applyAlignment="1">
      <alignment horizontal="right"/>
    </xf>
    <xf numFmtId="166" fontId="10" fillId="0" borderId="13" xfId="23" applyNumberFormat="1" applyFont="1" applyBorder="1" applyAlignment="1">
      <alignment horizontal="right"/>
    </xf>
    <xf numFmtId="166" fontId="10" fillId="0" borderId="33" xfId="23" applyNumberFormat="1" applyFont="1" applyBorder="1"/>
    <xf numFmtId="0" fontId="12" fillId="52" borderId="9" xfId="23" applyFont="1" applyFill="1" applyBorder="1" applyAlignment="1">
      <alignment horizontal="left"/>
    </xf>
    <xf numFmtId="0" fontId="10" fillId="52" borderId="9" xfId="23" applyFont="1" applyFill="1" applyBorder="1" applyAlignment="1">
      <alignment horizontal="left"/>
    </xf>
    <xf numFmtId="0" fontId="12" fillId="52" borderId="31" xfId="23" applyFont="1" applyFill="1" applyBorder="1" applyAlignment="1">
      <alignment horizontal="left"/>
    </xf>
    <xf numFmtId="0" fontId="12" fillId="0" borderId="14" xfId="23" quotePrefix="1" applyFont="1" applyBorder="1" applyAlignment="1">
      <alignment horizontal="left"/>
    </xf>
    <xf numFmtId="0" fontId="12" fillId="0" borderId="14" xfId="23" applyFont="1" applyBorder="1" applyAlignment="1">
      <alignment horizontal="left"/>
    </xf>
    <xf numFmtId="0" fontId="10" fillId="0" borderId="0" xfId="23" applyFont="1" applyBorder="1"/>
    <xf numFmtId="0" fontId="12" fillId="0" borderId="14" xfId="23" applyFont="1" applyBorder="1"/>
    <xf numFmtId="166" fontId="12" fillId="0" borderId="14" xfId="23" applyNumberFormat="1" applyFont="1" applyBorder="1"/>
    <xf numFmtId="0" fontId="81" fillId="0" borderId="0" xfId="0" applyFont="1"/>
    <xf numFmtId="0" fontId="10" fillId="0" borderId="10" xfId="23" applyFont="1" applyBorder="1" applyAlignment="1">
      <alignment horizontal="left" indent="1"/>
    </xf>
    <xf numFmtId="0" fontId="10" fillId="0" borderId="11" xfId="23" quotePrefix="1" applyFont="1" applyBorder="1" applyAlignment="1">
      <alignment horizontal="left" indent="1"/>
    </xf>
    <xf numFmtId="0" fontId="0" fillId="0" borderId="0" xfId="0" applyBorder="1"/>
    <xf numFmtId="0" fontId="10" fillId="0" borderId="11" xfId="23" applyFont="1" applyBorder="1" applyAlignment="1">
      <alignment horizontal="left" indent="1"/>
    </xf>
    <xf numFmtId="0" fontId="10" fillId="0" borderId="0" xfId="155" applyFont="1" applyFill="1" applyAlignment="1">
      <alignment horizontal="left"/>
    </xf>
    <xf numFmtId="0" fontId="82" fillId="52" borderId="39" xfId="23" applyFont="1" applyFill="1" applyBorder="1"/>
    <xf numFmtId="0" fontId="10" fillId="52" borderId="11" xfId="26" quotePrefix="1" applyFont="1" applyFill="1" applyBorder="1" applyAlignment="1" applyProtection="1">
      <alignment horizontal="left"/>
    </xf>
    <xf numFmtId="0" fontId="12" fillId="52" borderId="7" xfId="26" quotePrefix="1" applyFont="1" applyFill="1" applyBorder="1" applyAlignment="1" applyProtection="1">
      <alignment horizontal="right"/>
    </xf>
    <xf numFmtId="14" fontId="12" fillId="52" borderId="7" xfId="26" quotePrefix="1" applyNumberFormat="1" applyFont="1" applyFill="1" applyBorder="1" applyAlignment="1" applyProtection="1">
      <alignment horizontal="right"/>
    </xf>
    <xf numFmtId="14" fontId="12" fillId="52" borderId="13" xfId="26" quotePrefix="1" applyNumberFormat="1" applyFont="1" applyFill="1" applyBorder="1" applyAlignment="1" applyProtection="1">
      <alignment horizontal="right"/>
    </xf>
    <xf numFmtId="14" fontId="12" fillId="52" borderId="33" xfId="26" quotePrefix="1" applyNumberFormat="1" applyFont="1" applyFill="1" applyBorder="1" applyAlignment="1" applyProtection="1">
      <alignment horizontal="center"/>
    </xf>
    <xf numFmtId="0" fontId="82" fillId="49" borderId="39" xfId="23" applyFont="1" applyFill="1" applyBorder="1" applyAlignment="1">
      <alignment horizontal="left"/>
    </xf>
    <xf numFmtId="164" fontId="10" fillId="49" borderId="34" xfId="23" applyNumberFormat="1" applyFont="1" applyFill="1" applyBorder="1" applyAlignment="1">
      <alignment horizontal="left"/>
    </xf>
    <xf numFmtId="164" fontId="10" fillId="49" borderId="34" xfId="23" quotePrefix="1" applyNumberFormat="1" applyFont="1" applyFill="1" applyBorder="1" applyAlignment="1">
      <alignment horizontal="left"/>
    </xf>
    <xf numFmtId="0" fontId="10" fillId="0" borderId="14" xfId="23" applyFont="1" applyFill="1" applyBorder="1"/>
    <xf numFmtId="164" fontId="10" fillId="49" borderId="33" xfId="23" applyNumberFormat="1" applyFont="1" applyFill="1" applyBorder="1" applyAlignment="1">
      <alignment horizontal="left"/>
    </xf>
    <xf numFmtId="0" fontId="78" fillId="0" borderId="0" xfId="0" applyFont="1"/>
    <xf numFmtId="0" fontId="9" fillId="52" borderId="30" xfId="33" applyFont="1" applyFill="1" applyBorder="1"/>
    <xf numFmtId="0" fontId="9" fillId="52" borderId="9" xfId="33" applyFont="1" applyFill="1" applyBorder="1"/>
    <xf numFmtId="0" fontId="9" fillId="52" borderId="31" xfId="33" applyFont="1" applyFill="1" applyBorder="1"/>
    <xf numFmtId="0" fontId="10" fillId="0" borderId="0" xfId="179"/>
    <xf numFmtId="6" fontId="12" fillId="52" borderId="11" xfId="179" quotePrefix="1" applyNumberFormat="1" applyFont="1" applyFill="1" applyBorder="1" applyAlignment="1">
      <alignment horizontal="left"/>
    </xf>
    <xf numFmtId="6" fontId="12" fillId="52" borderId="7" xfId="179" quotePrefix="1" applyNumberFormat="1" applyFont="1" applyFill="1" applyBorder="1" applyAlignment="1">
      <alignment horizontal="right"/>
    </xf>
    <xf numFmtId="6" fontId="12" fillId="52" borderId="13" xfId="179" quotePrefix="1" applyNumberFormat="1" applyFont="1" applyFill="1" applyBorder="1" applyAlignment="1">
      <alignment horizontal="right"/>
    </xf>
    <xf numFmtId="0" fontId="12" fillId="52" borderId="34" xfId="23" applyFont="1" applyFill="1" applyBorder="1" applyAlignment="1">
      <alignment horizontal="center"/>
    </xf>
    <xf numFmtId="0" fontId="10" fillId="0" borderId="10" xfId="179" quotePrefix="1" applyFont="1" applyBorder="1" applyAlignment="1">
      <alignment horizontal="left"/>
    </xf>
    <xf numFmtId="0" fontId="12" fillId="0" borderId="0" xfId="179" quotePrefix="1" applyFont="1" applyFill="1" applyBorder="1" applyAlignment="1">
      <alignment horizontal="left"/>
    </xf>
    <xf numFmtId="0" fontId="12" fillId="0" borderId="10" xfId="179" applyFont="1" applyBorder="1"/>
    <xf numFmtId="166" fontId="12" fillId="0" borderId="0" xfId="179" applyNumberFormat="1" applyFont="1" applyFill="1" applyBorder="1"/>
    <xf numFmtId="166" fontId="12" fillId="0" borderId="14" xfId="179" applyNumberFormat="1" applyFont="1" applyFill="1" applyBorder="1"/>
    <xf numFmtId="0" fontId="10" fillId="0" borderId="10" xfId="179" applyFont="1" applyBorder="1"/>
    <xf numFmtId="166" fontId="10" fillId="0" borderId="0" xfId="179" applyNumberFormat="1" applyFont="1" applyFill="1" applyBorder="1"/>
    <xf numFmtId="166" fontId="10" fillId="0" borderId="14" xfId="179" applyNumberFormat="1" applyFont="1" applyFill="1" applyBorder="1"/>
    <xf numFmtId="0" fontId="12" fillId="0" borderId="11" xfId="179" applyFont="1" applyBorder="1"/>
    <xf numFmtId="166" fontId="12" fillId="0" borderId="7" xfId="179" applyNumberFormat="1" applyFont="1" applyFill="1" applyBorder="1"/>
    <xf numFmtId="166" fontId="10" fillId="0" borderId="7" xfId="179" applyNumberFormat="1" applyFont="1" applyFill="1" applyBorder="1"/>
    <xf numFmtId="166" fontId="10" fillId="0" borderId="13" xfId="179" applyNumberFormat="1" applyFont="1" applyFill="1" applyBorder="1"/>
    <xf numFmtId="0" fontId="10" fillId="0" borderId="10" xfId="179" applyFont="1" applyBorder="1" applyAlignment="1">
      <alignment horizontal="left" indent="1"/>
    </xf>
    <xf numFmtId="0" fontId="10" fillId="0" borderId="11" xfId="179" applyFont="1" applyBorder="1" applyAlignment="1">
      <alignment horizontal="left" indent="1"/>
    </xf>
    <xf numFmtId="0" fontId="10" fillId="0" borderId="11" xfId="179" applyFont="1" applyBorder="1"/>
    <xf numFmtId="0" fontId="10" fillId="0" borderId="10" xfId="179" applyFont="1" applyBorder="1" applyAlignment="1">
      <alignment horizontal="left" wrapText="1" indent="1"/>
    </xf>
    <xf numFmtId="166" fontId="12" fillId="0" borderId="0" xfId="179" applyNumberFormat="1" applyFont="1" applyFill="1" applyBorder="1" applyAlignment="1">
      <alignment horizontal="right"/>
    </xf>
    <xf numFmtId="166" fontId="10" fillId="0" borderId="0" xfId="179" applyNumberFormat="1" applyFont="1" applyFill="1" applyBorder="1" applyAlignment="1">
      <alignment horizontal="right"/>
    </xf>
    <xf numFmtId="166" fontId="10" fillId="0" borderId="14" xfId="179" applyNumberFormat="1" applyFont="1" applyFill="1" applyBorder="1" applyAlignment="1">
      <alignment horizontal="right"/>
    </xf>
    <xf numFmtId="166" fontId="10" fillId="0" borderId="34" xfId="179" applyNumberFormat="1" applyFill="1" applyBorder="1"/>
    <xf numFmtId="166" fontId="10" fillId="0" borderId="34" xfId="179" applyNumberFormat="1" applyBorder="1"/>
    <xf numFmtId="168" fontId="10" fillId="0" borderId="0" xfId="179" applyNumberFormat="1"/>
    <xf numFmtId="166" fontId="12" fillId="0" borderId="7" xfId="179" applyNumberFormat="1" applyFont="1" applyFill="1" applyBorder="1" applyAlignment="1">
      <alignment horizontal="right"/>
    </xf>
    <xf numFmtId="166" fontId="10" fillId="0" borderId="7" xfId="179" applyNumberFormat="1" applyFont="1" applyFill="1" applyBorder="1" applyAlignment="1">
      <alignment horizontal="right"/>
    </xf>
    <xf numFmtId="172" fontId="10" fillId="0" borderId="0" xfId="179" applyNumberFormat="1"/>
    <xf numFmtId="166" fontId="12" fillId="0" borderId="0" xfId="179" applyNumberFormat="1" applyFont="1" applyBorder="1"/>
    <xf numFmtId="166" fontId="10" fillId="0" borderId="33" xfId="179" applyNumberFormat="1" applyBorder="1"/>
    <xf numFmtId="0" fontId="10" fillId="0" borderId="0" xfId="179" applyBorder="1"/>
    <xf numFmtId="166" fontId="10" fillId="0" borderId="0" xfId="179" applyNumberFormat="1"/>
    <xf numFmtId="0" fontId="10" fillId="0" borderId="0" xfId="179" applyFont="1"/>
    <xf numFmtId="168" fontId="12" fillId="0" borderId="0" xfId="179" applyNumberFormat="1" applyFont="1" applyFill="1"/>
    <xf numFmtId="0" fontId="12" fillId="0" borderId="0" xfId="179" applyFont="1" applyFill="1"/>
    <xf numFmtId="2" fontId="12" fillId="0" borderId="0" xfId="34" applyNumberFormat="1" applyFont="1" applyBorder="1" applyAlignment="1">
      <alignment horizontal="right"/>
    </xf>
    <xf numFmtId="2" fontId="10" fillId="0" borderId="0" xfId="34" applyNumberFormat="1" applyFont="1" applyBorder="1" applyAlignment="1">
      <alignment horizontal="right"/>
    </xf>
    <xf numFmtId="0" fontId="12" fillId="0" borderId="14" xfId="179" quotePrefix="1" applyFont="1" applyFill="1" applyBorder="1" applyAlignment="1">
      <alignment horizontal="left"/>
    </xf>
    <xf numFmtId="166" fontId="10" fillId="0" borderId="13" xfId="179" applyNumberFormat="1" applyFont="1" applyFill="1" applyBorder="1" applyAlignment="1">
      <alignment horizontal="right"/>
    </xf>
    <xf numFmtId="6" fontId="10" fillId="0" borderId="11" xfId="179" quotePrefix="1" applyNumberFormat="1" applyFont="1" applyBorder="1" applyAlignment="1">
      <alignment horizontal="left"/>
    </xf>
    <xf numFmtId="166" fontId="12" fillId="0" borderId="13" xfId="179" applyNumberFormat="1" applyFont="1" applyFill="1" applyBorder="1" applyAlignment="1">
      <alignment horizontal="right"/>
    </xf>
    <xf numFmtId="0" fontId="12" fillId="0" borderId="30" xfId="179" applyFont="1" applyBorder="1"/>
    <xf numFmtId="0" fontId="10" fillId="0" borderId="9" xfId="179" applyBorder="1"/>
    <xf numFmtId="0" fontId="10" fillId="0" borderId="31" xfId="179" applyBorder="1"/>
    <xf numFmtId="0" fontId="10" fillId="0" borderId="10" xfId="179" applyBorder="1"/>
    <xf numFmtId="0" fontId="10" fillId="0" borderId="14" xfId="179" applyBorder="1"/>
    <xf numFmtId="166" fontId="10" fillId="0" borderId="10" xfId="179" applyNumberFormat="1" applyBorder="1"/>
    <xf numFmtId="166" fontId="10" fillId="0" borderId="0" xfId="179" applyNumberFormat="1" applyBorder="1"/>
    <xf numFmtId="166" fontId="10" fillId="0" borderId="14" xfId="179" applyNumberFormat="1" applyBorder="1"/>
    <xf numFmtId="168" fontId="10" fillId="0" borderId="0" xfId="179" applyNumberFormat="1" applyBorder="1"/>
    <xf numFmtId="168" fontId="10" fillId="0" borderId="14" xfId="179" applyNumberFormat="1" applyBorder="1"/>
    <xf numFmtId="166" fontId="10" fillId="0" borderId="11" xfId="179" applyNumberFormat="1" applyBorder="1"/>
    <xf numFmtId="166" fontId="10" fillId="0" borderId="7" xfId="179" applyNumberFormat="1" applyBorder="1"/>
    <xf numFmtId="166" fontId="10" fillId="0" borderId="13" xfId="179" applyNumberFormat="1" applyBorder="1"/>
    <xf numFmtId="0" fontId="0" fillId="0" borderId="9" xfId="0" applyBorder="1"/>
    <xf numFmtId="0" fontId="0" fillId="0" borderId="31" xfId="0" applyBorder="1"/>
    <xf numFmtId="0" fontId="0" fillId="0" borderId="14" xfId="0" applyBorder="1"/>
    <xf numFmtId="166" fontId="10" fillId="0" borderId="10" xfId="23" applyNumberFormat="1" applyFont="1" applyBorder="1"/>
    <xf numFmtId="0" fontId="81" fillId="0" borderId="0" xfId="0" applyFont="1" applyBorder="1"/>
    <xf numFmtId="0" fontId="81" fillId="0" borderId="14" xfId="0" applyFont="1" applyBorder="1"/>
    <xf numFmtId="166" fontId="10" fillId="0" borderId="11" xfId="23" applyNumberFormat="1" applyFont="1" applyBorder="1"/>
    <xf numFmtId="0" fontId="81" fillId="0" borderId="30" xfId="0" applyFont="1" applyBorder="1"/>
    <xf numFmtId="0" fontId="10" fillId="0" borderId="31" xfId="23" applyFont="1" applyBorder="1"/>
    <xf numFmtId="0" fontId="0" fillId="0" borderId="10" xfId="0" applyBorder="1"/>
    <xf numFmtId="164" fontId="0" fillId="0" borderId="10" xfId="0" applyNumberFormat="1" applyBorder="1"/>
    <xf numFmtId="164" fontId="0" fillId="0" borderId="0" xfId="0" applyNumberFormat="1" applyBorder="1"/>
    <xf numFmtId="164" fontId="0" fillId="0" borderId="14" xfId="0" applyNumberFormat="1" applyBorder="1"/>
    <xf numFmtId="0" fontId="0" fillId="0" borderId="11" xfId="0" applyBorder="1"/>
    <xf numFmtId="0" fontId="0" fillId="0" borderId="7" xfId="0" applyBorder="1"/>
    <xf numFmtId="0" fontId="10" fillId="0" borderId="13" xfId="23" applyFont="1" applyBorder="1"/>
    <xf numFmtId="3" fontId="12" fillId="0" borderId="0" xfId="34" applyNumberFormat="1" applyFont="1" applyBorder="1" applyAlignment="1">
      <alignment horizontal="right"/>
    </xf>
    <xf numFmtId="3" fontId="10" fillId="0" borderId="0" xfId="34" applyNumberFormat="1" applyFont="1" applyBorder="1" applyAlignment="1">
      <alignment horizontal="right"/>
    </xf>
    <xf numFmtId="166" fontId="12" fillId="0" borderId="0" xfId="34" applyNumberFormat="1" applyFont="1" applyBorder="1" applyAlignment="1">
      <alignment horizontal="right"/>
    </xf>
    <xf numFmtId="164" fontId="10" fillId="49" borderId="34" xfId="23" applyNumberFormat="1" applyFont="1" applyFill="1" applyBorder="1" applyAlignment="1">
      <alignment horizontal="left" wrapText="1"/>
    </xf>
    <xf numFmtId="166" fontId="10" fillId="0" borderId="0" xfId="34" applyNumberFormat="1" applyFont="1" applyBorder="1" applyAlignment="1">
      <alignment horizontal="right"/>
    </xf>
    <xf numFmtId="0" fontId="37" fillId="0" borderId="0" xfId="0" applyFont="1" applyFill="1"/>
    <xf numFmtId="0" fontId="35" fillId="0" borderId="0" xfId="0" applyFont="1" applyFill="1" applyBorder="1"/>
    <xf numFmtId="0" fontId="37" fillId="0" borderId="0" xfId="30" applyFont="1" applyFill="1" applyAlignment="1">
      <alignment horizontal="left"/>
    </xf>
    <xf numFmtId="0" fontId="37" fillId="0" borderId="0" xfId="40" applyFont="1" applyFill="1" applyAlignment="1">
      <alignment horizontal="left"/>
    </xf>
    <xf numFmtId="173" fontId="37" fillId="0" borderId="0" xfId="0" applyNumberFormat="1" applyFont="1" applyFill="1" applyAlignment="1">
      <alignment vertical="top" wrapText="1"/>
    </xf>
    <xf numFmtId="0" fontId="38" fillId="45" borderId="0" xfId="0" applyFont="1" applyFill="1"/>
    <xf numFmtId="0" fontId="12" fillId="45" borderId="0" xfId="158" applyFont="1" applyFill="1"/>
    <xf numFmtId="0" fontId="9" fillId="45" borderId="0" xfId="0" applyFont="1" applyFill="1"/>
    <xf numFmtId="166" fontId="12" fillId="0" borderId="7" xfId="0" applyNumberFormat="1" applyFont="1" applyFill="1" applyBorder="1"/>
    <xf numFmtId="0" fontId="10" fillId="0" borderId="7" xfId="30" quotePrefix="1" applyFont="1" applyBorder="1" applyAlignment="1">
      <alignment horizontal="left"/>
    </xf>
    <xf numFmtId="0" fontId="10" fillId="0" borderId="7" xfId="32" applyFont="1" applyBorder="1"/>
    <xf numFmtId="164" fontId="10" fillId="0" borderId="0" xfId="30" applyNumberFormat="1" applyFont="1" applyFill="1"/>
    <xf numFmtId="0" fontId="12" fillId="0" borderId="0" xfId="31" applyFont="1"/>
    <xf numFmtId="0" fontId="10" fillId="0" borderId="0" xfId="31" applyFont="1" applyBorder="1"/>
    <xf numFmtId="0" fontId="12" fillId="0" borderId="0" xfId="31" quotePrefix="1" applyFont="1" applyAlignment="1">
      <alignment horizontal="left"/>
    </xf>
    <xf numFmtId="6" fontId="12" fillId="0" borderId="7" xfId="31" quotePrefix="1" applyNumberFormat="1" applyFont="1" applyFill="1" applyBorder="1" applyAlignment="1">
      <alignment horizontal="center"/>
    </xf>
    <xf numFmtId="0" fontId="10" fillId="0" borderId="0" xfId="30" applyFont="1" applyFill="1" applyAlignment="1">
      <alignment wrapText="1"/>
    </xf>
    <xf numFmtId="164" fontId="10" fillId="0" borderId="0" xfId="28" applyNumberFormat="1" applyFont="1" applyFill="1"/>
    <xf numFmtId="164" fontId="7" fillId="0" borderId="0" xfId="29" applyNumberFormat="1" applyFont="1" applyFill="1"/>
    <xf numFmtId="166" fontId="12" fillId="0" borderId="0" xfId="23" applyNumberFormat="1" applyFont="1" applyFill="1"/>
    <xf numFmtId="166" fontId="12" fillId="0" borderId="0" xfId="0" applyNumberFormat="1" applyFont="1" applyFill="1" applyBorder="1"/>
    <xf numFmtId="166" fontId="12" fillId="49" borderId="0" xfId="179" applyNumberFormat="1" applyFont="1" applyFill="1" applyBorder="1"/>
    <xf numFmtId="164" fontId="0" fillId="0" borderId="0" xfId="0" applyNumberFormat="1"/>
    <xf numFmtId="0" fontId="10" fillId="49" borderId="10" xfId="23" applyFont="1" applyFill="1" applyBorder="1"/>
    <xf numFmtId="0" fontId="10" fillId="49" borderId="0" xfId="23" applyFont="1" applyFill="1" applyBorder="1"/>
    <xf numFmtId="0" fontId="12" fillId="49" borderId="0" xfId="23" applyFont="1" applyFill="1" applyBorder="1"/>
    <xf numFmtId="0" fontId="12" fillId="49" borderId="14" xfId="23" applyFont="1" applyFill="1" applyBorder="1"/>
    <xf numFmtId="0" fontId="10" fillId="49" borderId="0" xfId="23" applyFont="1" applyFill="1"/>
    <xf numFmtId="0" fontId="12" fillId="49" borderId="10" xfId="23" applyFont="1" applyFill="1" applyBorder="1"/>
    <xf numFmtId="164" fontId="12" fillId="49" borderId="0" xfId="23" applyNumberFormat="1" applyFont="1" applyFill="1" applyBorder="1"/>
    <xf numFmtId="164" fontId="10" fillId="49" borderId="0" xfId="23" applyNumberFormat="1" applyFont="1" applyFill="1" applyBorder="1"/>
    <xf numFmtId="164" fontId="10" fillId="49" borderId="14" xfId="23" applyNumberFormat="1" applyFont="1" applyFill="1" applyBorder="1"/>
    <xf numFmtId="0" fontId="10" fillId="49" borderId="10" xfId="23" applyFont="1" applyFill="1" applyBorder="1" applyAlignment="1">
      <alignment horizontal="left"/>
    </xf>
    <xf numFmtId="164" fontId="12" fillId="49" borderId="0" xfId="23" applyNumberFormat="1" applyFont="1" applyFill="1" applyBorder="1" applyAlignment="1">
      <alignment horizontal="right"/>
    </xf>
    <xf numFmtId="164" fontId="10" fillId="49" borderId="0" xfId="23" applyNumberFormat="1" applyFont="1" applyFill="1" applyBorder="1" applyAlignment="1">
      <alignment horizontal="right"/>
    </xf>
    <xf numFmtId="164" fontId="10" fillId="49" borderId="14" xfId="23" applyNumberFormat="1" applyFont="1" applyFill="1" applyBorder="1" applyAlignment="1">
      <alignment horizontal="right"/>
    </xf>
    <xf numFmtId="0" fontId="10" fillId="49" borderId="10" xfId="23" applyFont="1" applyFill="1" applyBorder="1" applyAlignment="1">
      <alignment horizontal="left" wrapText="1"/>
    </xf>
    <xf numFmtId="0" fontId="12" fillId="49" borderId="10" xfId="23" applyFont="1" applyFill="1" applyBorder="1" applyAlignment="1">
      <alignment horizontal="left"/>
    </xf>
    <xf numFmtId="164" fontId="10" fillId="49" borderId="0" xfId="23" applyNumberFormat="1" applyFont="1" applyFill="1"/>
    <xf numFmtId="167" fontId="10" fillId="49" borderId="0" xfId="154" applyNumberFormat="1" applyFont="1" applyFill="1"/>
    <xf numFmtId="0" fontId="12" fillId="49" borderId="10" xfId="23" quotePrefix="1" applyFont="1" applyFill="1" applyBorder="1" applyAlignment="1">
      <alignment horizontal="left"/>
    </xf>
    <xf numFmtId="164" fontId="12" fillId="49" borderId="0" xfId="23" quotePrefix="1" applyNumberFormat="1" applyFont="1" applyFill="1" applyBorder="1" applyAlignment="1">
      <alignment horizontal="right"/>
    </xf>
    <xf numFmtId="164" fontId="10" fillId="49" borderId="0" xfId="23" quotePrefix="1" applyNumberFormat="1" applyFont="1" applyFill="1" applyBorder="1" applyAlignment="1">
      <alignment horizontal="right"/>
    </xf>
    <xf numFmtId="164" fontId="10" fillId="49" borderId="14" xfId="23" quotePrefix="1" applyNumberFormat="1" applyFont="1" applyFill="1" applyBorder="1" applyAlignment="1">
      <alignment horizontal="right"/>
    </xf>
    <xf numFmtId="0" fontId="10" fillId="49" borderId="10" xfId="23" quotePrefix="1" applyFont="1" applyFill="1" applyBorder="1" applyAlignment="1">
      <alignment horizontal="left"/>
    </xf>
    <xf numFmtId="0" fontId="10" fillId="49" borderId="11" xfId="23" applyFont="1" applyFill="1" applyBorder="1" applyAlignment="1">
      <alignment horizontal="left"/>
    </xf>
    <xf numFmtId="164" fontId="12" fillId="49" borderId="7" xfId="23" applyNumberFormat="1" applyFont="1" applyFill="1" applyBorder="1" applyAlignment="1">
      <alignment horizontal="right"/>
    </xf>
    <xf numFmtId="164" fontId="10" fillId="49" borderId="7" xfId="23" applyNumberFormat="1" applyFont="1" applyFill="1" applyBorder="1" applyAlignment="1">
      <alignment horizontal="right"/>
    </xf>
    <xf numFmtId="164" fontId="10" fillId="49" borderId="13" xfId="23" applyNumberFormat="1" applyFont="1" applyFill="1" applyBorder="1" applyAlignment="1">
      <alignment horizontal="right"/>
    </xf>
    <xf numFmtId="164" fontId="12" fillId="49" borderId="0" xfId="23" applyNumberFormat="1" applyFont="1" applyFill="1" applyBorder="1" applyAlignment="1">
      <alignment horizontal="left"/>
    </xf>
    <xf numFmtId="164" fontId="10" fillId="49" borderId="0" xfId="23" applyNumberFormat="1" applyFont="1" applyFill="1" applyBorder="1" applyAlignment="1">
      <alignment horizontal="left"/>
    </xf>
    <xf numFmtId="164" fontId="10" fillId="49" borderId="14" xfId="23" applyNumberFormat="1" applyFont="1" applyFill="1" applyBorder="1" applyAlignment="1">
      <alignment horizontal="left"/>
    </xf>
    <xf numFmtId="165" fontId="12" fillId="49" borderId="0" xfId="23" applyNumberFormat="1" applyFont="1" applyFill="1" applyBorder="1" applyAlignment="1">
      <alignment horizontal="left"/>
    </xf>
    <xf numFmtId="165" fontId="10" fillId="49" borderId="0" xfId="23" applyNumberFormat="1" applyFont="1" applyFill="1" applyBorder="1" applyAlignment="1">
      <alignment horizontal="left"/>
    </xf>
    <xf numFmtId="165" fontId="10" fillId="49" borderId="14" xfId="23" applyNumberFormat="1" applyFont="1" applyFill="1" applyBorder="1" applyAlignment="1">
      <alignment horizontal="left"/>
    </xf>
    <xf numFmtId="165" fontId="12" fillId="49" borderId="0" xfId="23" applyNumberFormat="1" applyFont="1" applyFill="1" applyBorder="1"/>
    <xf numFmtId="165" fontId="10" fillId="49" borderId="0" xfId="23" applyNumberFormat="1" applyFont="1" applyFill="1" applyBorder="1"/>
    <xf numFmtId="165" fontId="10" fillId="49" borderId="14" xfId="23" applyNumberFormat="1" applyFont="1" applyFill="1" applyBorder="1"/>
    <xf numFmtId="0" fontId="12" fillId="49" borderId="0" xfId="23" applyFont="1" applyFill="1" applyBorder="1" applyAlignment="1">
      <alignment horizontal="left"/>
    </xf>
    <xf numFmtId="0" fontId="10" fillId="49" borderId="0" xfId="23" applyFont="1" applyFill="1" applyBorder="1" applyAlignment="1">
      <alignment horizontal="left"/>
    </xf>
    <xf numFmtId="0" fontId="12" fillId="49" borderId="0" xfId="23" applyFont="1" applyFill="1" applyBorder="1" applyAlignment="1">
      <alignment wrapText="1"/>
    </xf>
    <xf numFmtId="0" fontId="10" fillId="49" borderId="0" xfId="23" applyFont="1" applyFill="1" applyBorder="1" applyAlignment="1">
      <alignment wrapText="1"/>
    </xf>
    <xf numFmtId="0" fontId="10" fillId="49" borderId="14" xfId="23" applyFont="1" applyFill="1" applyBorder="1" applyAlignment="1">
      <alignment wrapText="1"/>
    </xf>
    <xf numFmtId="0" fontId="12" fillId="49" borderId="10" xfId="23" applyFont="1" applyFill="1" applyBorder="1" applyAlignment="1">
      <alignment wrapText="1"/>
    </xf>
    <xf numFmtId="0" fontId="10" fillId="49" borderId="14" xfId="23" applyFont="1" applyFill="1" applyBorder="1"/>
    <xf numFmtId="2" fontId="12" fillId="49" borderId="0" xfId="23" applyNumberFormat="1" applyFont="1" applyFill="1" applyBorder="1"/>
    <xf numFmtId="2" fontId="10" fillId="49" borderId="0" xfId="23" applyNumberFormat="1" applyFont="1" applyFill="1" applyBorder="1"/>
    <xf numFmtId="4" fontId="10" fillId="49" borderId="14" xfId="23" applyNumberFormat="1" applyFont="1" applyFill="1" applyBorder="1"/>
    <xf numFmtId="0" fontId="10" fillId="49" borderId="11" xfId="23" applyFont="1" applyFill="1" applyBorder="1"/>
    <xf numFmtId="2" fontId="12" fillId="49" borderId="7" xfId="23" applyNumberFormat="1" applyFont="1" applyFill="1" applyBorder="1"/>
    <xf numFmtId="2" fontId="10" fillId="49" borderId="7" xfId="23" applyNumberFormat="1" applyFont="1" applyFill="1" applyBorder="1"/>
    <xf numFmtId="4" fontId="10" fillId="49" borderId="13" xfId="23" applyNumberFormat="1" applyFont="1" applyFill="1" applyBorder="1"/>
    <xf numFmtId="0" fontId="10" fillId="53" borderId="10" xfId="0" applyFont="1" applyFill="1" applyBorder="1"/>
    <xf numFmtId="3" fontId="10" fillId="53" borderId="14" xfId="0" applyNumberFormat="1" applyFont="1" applyFill="1" applyBorder="1"/>
    <xf numFmtId="0" fontId="10" fillId="53" borderId="11" xfId="0" applyFont="1" applyFill="1" applyBorder="1"/>
    <xf numFmtId="167" fontId="10" fillId="53" borderId="13" xfId="154" applyNumberFormat="1" applyFont="1" applyFill="1" applyBorder="1"/>
    <xf numFmtId="0" fontId="12" fillId="52" borderId="31" xfId="23" applyFont="1" applyFill="1" applyBorder="1"/>
    <xf numFmtId="0" fontId="12" fillId="52" borderId="13" xfId="23" applyFont="1" applyFill="1" applyBorder="1"/>
    <xf numFmtId="164" fontId="10" fillId="53" borderId="14" xfId="0" applyNumberFormat="1" applyFont="1" applyFill="1" applyBorder="1"/>
    <xf numFmtId="0" fontId="10" fillId="53" borderId="10" xfId="0" applyFont="1" applyFill="1" applyBorder="1" applyAlignment="1">
      <alignment vertical="top" wrapText="1"/>
    </xf>
    <xf numFmtId="0" fontId="10" fillId="53" borderId="0" xfId="0" applyFont="1" applyFill="1" applyBorder="1" applyAlignment="1">
      <alignment vertical="top" wrapText="1"/>
    </xf>
    <xf numFmtId="0" fontId="10" fillId="53" borderId="14" xfId="0" applyFont="1" applyFill="1" applyBorder="1" applyAlignment="1">
      <alignment vertical="top" wrapText="1"/>
    </xf>
    <xf numFmtId="0" fontId="10" fillId="53" borderId="10" xfId="0" applyFont="1" applyFill="1" applyBorder="1" applyAlignment="1">
      <alignment horizontal="left" vertical="top" wrapText="1"/>
    </xf>
    <xf numFmtId="0" fontId="10" fillId="53" borderId="0" xfId="0" applyFont="1" applyFill="1" applyBorder="1" applyAlignment="1">
      <alignment horizontal="left" vertical="top" wrapText="1"/>
    </xf>
    <xf numFmtId="0" fontId="10" fillId="53" borderId="14" xfId="0" applyFont="1" applyFill="1" applyBorder="1" applyAlignment="1">
      <alignment horizontal="left" vertical="top" wrapText="1"/>
    </xf>
    <xf numFmtId="2" fontId="10" fillId="49" borderId="0" xfId="23" applyNumberFormat="1" applyFont="1" applyFill="1"/>
    <xf numFmtId="165" fontId="7" fillId="0" borderId="0" xfId="29" applyNumberFormat="1" applyFont="1" applyFill="1"/>
    <xf numFmtId="165" fontId="35" fillId="0" borderId="0" xfId="29" applyNumberFormat="1" applyFont="1" applyFill="1" applyAlignment="1">
      <alignment horizontal="left" indent="1"/>
    </xf>
    <xf numFmtId="164" fontId="35" fillId="0" borderId="0" xfId="29" applyNumberFormat="1" applyFont="1" applyFill="1" applyBorder="1"/>
    <xf numFmtId="165" fontId="35" fillId="0" borderId="7" xfId="29" applyNumberFormat="1" applyFont="1" applyFill="1" applyBorder="1" applyAlignment="1">
      <alignment horizontal="left" indent="1"/>
    </xf>
    <xf numFmtId="164" fontId="35" fillId="0" borderId="7" xfId="29" applyNumberFormat="1" applyFont="1" applyFill="1" applyBorder="1"/>
    <xf numFmtId="164" fontId="35" fillId="0" borderId="7" xfId="158" applyNumberFormat="1" applyFont="1" applyFill="1" applyBorder="1"/>
    <xf numFmtId="0" fontId="35" fillId="0" borderId="0" xfId="155" applyFont="1" applyAlignment="1">
      <alignment horizontal="left"/>
    </xf>
    <xf numFmtId="0" fontId="60" fillId="0" borderId="0" xfId="23" applyFont="1" applyFill="1"/>
    <xf numFmtId="0" fontId="60" fillId="0" borderId="0" xfId="23" applyFont="1"/>
    <xf numFmtId="0" fontId="37" fillId="0" borderId="0" xfId="23" quotePrefix="1" applyFont="1" applyBorder="1" applyAlignment="1">
      <alignment horizontal="left"/>
    </xf>
    <xf numFmtId="0" fontId="84" fillId="0" borderId="0" xfId="23" applyFont="1"/>
    <xf numFmtId="0" fontId="80" fillId="0" borderId="0" xfId="0" applyFont="1"/>
    <xf numFmtId="0" fontId="37" fillId="0" borderId="0" xfId="30" applyFont="1" applyFill="1"/>
    <xf numFmtId="0" fontId="37" fillId="0" borderId="0" xfId="30" applyFont="1" applyFill="1" applyAlignment="1">
      <alignment wrapText="1"/>
    </xf>
    <xf numFmtId="166" fontId="0" fillId="0" borderId="0" xfId="0" applyNumberFormat="1"/>
    <xf numFmtId="166" fontId="10" fillId="45" borderId="0" xfId="23" applyNumberFormat="1" applyFont="1" applyFill="1" applyBorder="1"/>
    <xf numFmtId="14" fontId="10" fillId="0" borderId="7" xfId="25" quotePrefix="1" applyNumberFormat="1" applyFont="1" applyFill="1" applyBorder="1" applyAlignment="1">
      <alignment horizontal="left"/>
    </xf>
    <xf numFmtId="0" fontId="10" fillId="0" borderId="0" xfId="0" applyFont="1" applyBorder="1"/>
    <xf numFmtId="0" fontId="12" fillId="0" borderId="0" xfId="0" quotePrefix="1" applyFont="1" applyFill="1" applyBorder="1" applyAlignment="1">
      <alignment horizontal="right"/>
    </xf>
    <xf numFmtId="164" fontId="12" fillId="0" borderId="0" xfId="30" applyNumberFormat="1" applyFont="1" applyFill="1"/>
    <xf numFmtId="165" fontId="12" fillId="0" borderId="0" xfId="23" applyNumberFormat="1" applyFont="1" applyFill="1" applyBorder="1" applyAlignment="1">
      <alignment horizontal="left"/>
    </xf>
    <xf numFmtId="166" fontId="12" fillId="45" borderId="0" xfId="23" applyNumberFormat="1" applyFont="1" applyFill="1" applyBorder="1"/>
    <xf numFmtId="166" fontId="12" fillId="0" borderId="8" xfId="23" applyNumberFormat="1" applyFont="1" applyBorder="1"/>
    <xf numFmtId="166" fontId="10" fillId="0" borderId="0" xfId="31" applyNumberFormat="1" applyFont="1" applyAlignment="1">
      <alignment horizontal="center"/>
    </xf>
    <xf numFmtId="0" fontId="10" fillId="0" borderId="0" xfId="31" applyFont="1" applyAlignment="1">
      <alignment horizontal="center"/>
    </xf>
    <xf numFmtId="0" fontId="16" fillId="0" borderId="0" xfId="34" applyFont="1" applyFill="1" applyBorder="1" applyAlignment="1">
      <alignment horizontal="center"/>
    </xf>
    <xf numFmtId="2" fontId="10" fillId="0" borderId="0" xfId="34" quotePrefix="1" applyNumberFormat="1" applyFont="1" applyFill="1" applyAlignment="1">
      <alignment horizontal="right"/>
    </xf>
    <xf numFmtId="0" fontId="10" fillId="0" borderId="0" xfId="34" applyFont="1" applyFill="1"/>
    <xf numFmtId="0" fontId="10" fillId="0" borderId="0" xfId="31" applyFont="1" applyFill="1" applyBorder="1"/>
    <xf numFmtId="3" fontId="35" fillId="0" borderId="0" xfId="29" applyNumberFormat="1" applyFont="1" applyFill="1" applyBorder="1" applyAlignment="1">
      <alignment horizontal="left" wrapText="1" indent="1"/>
    </xf>
    <xf numFmtId="3" fontId="35" fillId="0" borderId="7" xfId="29" applyNumberFormat="1" applyFont="1" applyFill="1" applyBorder="1" applyAlignment="1">
      <alignment horizontal="left" wrapText="1" indent="1"/>
    </xf>
    <xf numFmtId="3" fontId="70" fillId="51" borderId="0" xfId="152" applyNumberFormat="1" applyFont="1" applyFill="1" applyBorder="1" applyAlignment="1">
      <alignment horizontal="right"/>
    </xf>
    <xf numFmtId="177" fontId="85" fillId="0" borderId="0" xfId="21" applyNumberFormat="1" applyFont="1"/>
    <xf numFmtId="171" fontId="85" fillId="0" borderId="0" xfId="21" applyNumberFormat="1" applyFont="1"/>
    <xf numFmtId="0" fontId="37" fillId="0" borderId="0" xfId="23" applyFont="1" applyFill="1"/>
    <xf numFmtId="166" fontId="10" fillId="0" borderId="7" xfId="23" applyNumberFormat="1" applyFont="1" applyFill="1" applyBorder="1"/>
    <xf numFmtId="166" fontId="10" fillId="0" borderId="8" xfId="23" applyNumberFormat="1" applyFont="1" applyFill="1" applyBorder="1" applyAlignment="1">
      <alignment horizontal="right"/>
    </xf>
    <xf numFmtId="0" fontId="12" fillId="0" borderId="0" xfId="23" quotePrefix="1" applyFont="1" applyFill="1" applyBorder="1" applyAlignment="1">
      <alignment horizontal="left"/>
    </xf>
    <xf numFmtId="0" fontId="12" fillId="0" borderId="0" xfId="23" applyFont="1" applyFill="1" applyAlignment="1">
      <alignment horizontal="left"/>
    </xf>
    <xf numFmtId="166" fontId="10" fillId="0" borderId="8" xfId="23" applyNumberFormat="1" applyFont="1" applyFill="1" applyBorder="1"/>
    <xf numFmtId="3" fontId="7" fillId="0" borderId="0" xfId="29" applyNumberFormat="1" applyFont="1" applyFill="1" applyAlignment="1">
      <alignment horizontal="center" vertical="center"/>
    </xf>
    <xf numFmtId="0" fontId="10" fillId="45" borderId="0" xfId="29" applyFont="1" applyFill="1"/>
    <xf numFmtId="0" fontId="17" fillId="0" borderId="0" xfId="23" applyFont="1" applyFill="1" applyAlignment="1">
      <alignment horizontal="center"/>
    </xf>
    <xf numFmtId="165" fontId="10" fillId="0" borderId="0" xfId="23" applyNumberFormat="1" applyFont="1" applyFill="1"/>
    <xf numFmtId="0" fontId="10" fillId="0" borderId="0" xfId="0" applyFont="1" applyAlignment="1">
      <alignment vertical="center" wrapText="1"/>
    </xf>
    <xf numFmtId="0" fontId="10" fillId="0" borderId="0" xfId="0" applyFont="1" applyFill="1" applyBorder="1" applyAlignment="1">
      <alignment horizontal="right"/>
    </xf>
    <xf numFmtId="166" fontId="12" fillId="0" borderId="7" xfId="0" applyNumberFormat="1" applyFont="1" applyFill="1" applyBorder="1" applyAlignment="1">
      <alignment horizontal="right"/>
    </xf>
    <xf numFmtId="0" fontId="10" fillId="0" borderId="0" xfId="0" applyFont="1" applyAlignment="1">
      <alignment horizontal="right" vertical="center" wrapText="1"/>
    </xf>
    <xf numFmtId="0" fontId="10" fillId="0" borderId="0" xfId="0" applyFont="1" applyFill="1" applyAlignment="1">
      <alignment vertical="center" wrapText="1"/>
    </xf>
    <xf numFmtId="0" fontId="10" fillId="0" borderId="10" xfId="0" applyFont="1" applyBorder="1"/>
    <xf numFmtId="0" fontId="10" fillId="0" borderId="14" xfId="0" applyFont="1" applyBorder="1"/>
    <xf numFmtId="3" fontId="10" fillId="0" borderId="0" xfId="0" applyNumberFormat="1" applyFont="1" applyBorder="1"/>
    <xf numFmtId="0" fontId="10" fillId="0" borderId="11" xfId="0" applyFont="1" applyBorder="1"/>
    <xf numFmtId="0" fontId="10" fillId="0" borderId="13" xfId="0" applyFont="1" applyBorder="1"/>
    <xf numFmtId="0" fontId="70" fillId="54" borderId="0" xfId="0" applyFont="1" applyFill="1" applyBorder="1" applyAlignment="1">
      <alignment horizontal="left"/>
    </xf>
    <xf numFmtId="2" fontId="70" fillId="54" borderId="0" xfId="0" applyNumberFormat="1" applyFont="1" applyFill="1" applyBorder="1"/>
    <xf numFmtId="3" fontId="70" fillId="54" borderId="0" xfId="152" applyNumberFormat="1" applyFont="1" applyFill="1" applyBorder="1" applyAlignment="1">
      <alignment horizontal="right"/>
    </xf>
    <xf numFmtId="0" fontId="0" fillId="54" borderId="0" xfId="0" applyFill="1"/>
    <xf numFmtId="0" fontId="70" fillId="54" borderId="0" xfId="0" applyFont="1" applyFill="1" applyBorder="1"/>
    <xf numFmtId="0" fontId="70" fillId="54" borderId="7" xfId="0" applyFont="1" applyFill="1" applyBorder="1" applyAlignment="1">
      <alignment horizontal="left"/>
    </xf>
    <xf numFmtId="2" fontId="70" fillId="54" borderId="7" xfId="0" applyNumberFormat="1" applyFont="1" applyFill="1" applyBorder="1"/>
    <xf numFmtId="3" fontId="70" fillId="54" borderId="7" xfId="152" applyNumberFormat="1" applyFont="1" applyFill="1" applyBorder="1" applyAlignment="1">
      <alignment horizontal="right"/>
    </xf>
    <xf numFmtId="0" fontId="71" fillId="54" borderId="0" xfId="0" applyFont="1" applyFill="1" applyBorder="1"/>
    <xf numFmtId="0" fontId="71" fillId="54" borderId="7" xfId="0" applyFont="1" applyFill="1" applyBorder="1" applyAlignment="1">
      <alignment horizontal="left"/>
    </xf>
    <xf numFmtId="2" fontId="71" fillId="54" borderId="7" xfId="0" applyNumberFormat="1" applyFont="1" applyFill="1" applyBorder="1"/>
    <xf numFmtId="3" fontId="71" fillId="54" borderId="7" xfId="152" applyNumberFormat="1" applyFont="1" applyFill="1" applyBorder="1" applyAlignment="1">
      <alignment horizontal="right"/>
    </xf>
    <xf numFmtId="0" fontId="71" fillId="54" borderId="0" xfId="0" applyFont="1" applyFill="1" applyBorder="1" applyAlignment="1">
      <alignment horizontal="left"/>
    </xf>
    <xf numFmtId="2" fontId="71" fillId="54" borderId="0" xfId="0" applyNumberFormat="1" applyFont="1" applyFill="1" applyBorder="1"/>
    <xf numFmtId="3" fontId="71" fillId="54" borderId="0" xfId="152" applyNumberFormat="1" applyFont="1" applyFill="1" applyBorder="1" applyAlignment="1">
      <alignment horizontal="right"/>
    </xf>
    <xf numFmtId="0" fontId="12" fillId="0" borderId="0" xfId="23" applyFont="1" applyFill="1" applyBorder="1" applyAlignment="1">
      <alignment wrapText="1"/>
    </xf>
    <xf numFmtId="3" fontId="71" fillId="51" borderId="34" xfId="152" applyNumberFormat="1" applyFont="1" applyFill="1" applyBorder="1" applyAlignment="1">
      <alignment horizontal="right"/>
    </xf>
    <xf numFmtId="0" fontId="35" fillId="0" borderId="0" xfId="34" applyFont="1" applyFill="1" applyAlignment="1">
      <alignment horizontal="right"/>
    </xf>
    <xf numFmtId="0" fontId="35" fillId="0" borderId="0" xfId="31" applyFont="1"/>
    <xf numFmtId="168" fontId="10" fillId="0" borderId="0" xfId="0" applyNumberFormat="1" applyFont="1"/>
    <xf numFmtId="0" fontId="12" fillId="0" borderId="0" xfId="0" applyFont="1" applyBorder="1"/>
    <xf numFmtId="0" fontId="12" fillId="0" borderId="0" xfId="33" applyFont="1" applyFill="1" applyBorder="1"/>
    <xf numFmtId="0" fontId="12" fillId="0" borderId="0" xfId="33" applyFont="1" applyBorder="1"/>
    <xf numFmtId="0" fontId="12" fillId="0" borderId="7" xfId="0" quotePrefix="1" applyFont="1" applyFill="1" applyBorder="1" applyAlignment="1">
      <alignment horizontal="right"/>
    </xf>
    <xf numFmtId="166" fontId="37" fillId="0" borderId="0" xfId="0" applyNumberFormat="1" applyFont="1" applyFill="1" applyBorder="1"/>
    <xf numFmtId="166" fontId="37" fillId="0" borderId="7" xfId="0" applyNumberFormat="1" applyFont="1" applyFill="1" applyBorder="1"/>
    <xf numFmtId="166" fontId="35" fillId="0" borderId="7" xfId="0" applyNumberFormat="1" applyFont="1" applyFill="1" applyBorder="1"/>
    <xf numFmtId="14" fontId="37" fillId="0" borderId="7" xfId="26" quotePrefix="1" applyNumberFormat="1" applyFont="1" applyFill="1" applyBorder="1" applyAlignment="1" applyProtection="1">
      <alignment horizontal="right"/>
    </xf>
    <xf numFmtId="0" fontId="37" fillId="0" borderId="0" xfId="0" quotePrefix="1" applyFont="1" applyFill="1" applyBorder="1" applyAlignment="1">
      <alignment horizontal="right"/>
    </xf>
    <xf numFmtId="164" fontId="37" fillId="0" borderId="0" xfId="0" applyNumberFormat="1" applyFont="1" applyFill="1"/>
    <xf numFmtId="166" fontId="37" fillId="0" borderId="0" xfId="0" applyNumberFormat="1" applyFont="1" applyFill="1"/>
    <xf numFmtId="3" fontId="35" fillId="0" borderId="0" xfId="40" applyNumberFormat="1" applyFont="1" applyFill="1" applyBorder="1"/>
    <xf numFmtId="166" fontId="58" fillId="0" borderId="0" xfId="0" applyNumberFormat="1" applyFont="1" applyFill="1" applyBorder="1"/>
    <xf numFmtId="0" fontId="9" fillId="0" borderId="0" xfId="155" applyFont="1" applyFill="1" applyAlignment="1">
      <alignment horizontal="left"/>
    </xf>
    <xf numFmtId="0" fontId="10" fillId="0" borderId="0" xfId="158" applyFont="1" applyFill="1"/>
    <xf numFmtId="0" fontId="12" fillId="0" borderId="0" xfId="156" applyFont="1" applyFill="1"/>
    <xf numFmtId="2" fontId="12" fillId="0" borderId="0" xfId="34" applyNumberFormat="1" applyFont="1" applyFill="1" applyAlignment="1">
      <alignment horizontal="right"/>
    </xf>
    <xf numFmtId="166" fontId="12" fillId="0" borderId="0" xfId="34" applyNumberFormat="1" applyFont="1" applyFill="1" applyAlignment="1">
      <alignment horizontal="right"/>
    </xf>
    <xf numFmtId="176" fontId="0" fillId="0" borderId="0" xfId="0" applyNumberFormat="1"/>
    <xf numFmtId="4" fontId="10" fillId="0" borderId="0" xfId="0" applyNumberFormat="1" applyFont="1"/>
    <xf numFmtId="0" fontId="11" fillId="0" borderId="0" xfId="40" applyFont="1"/>
    <xf numFmtId="166" fontId="12" fillId="0" borderId="0" xfId="0" applyNumberFormat="1" applyFont="1" applyFill="1"/>
    <xf numFmtId="164" fontId="12" fillId="0" borderId="0" xfId="34" applyNumberFormat="1" applyFont="1" applyFill="1" applyAlignment="1">
      <alignment horizontal="right"/>
    </xf>
    <xf numFmtId="2" fontId="12" fillId="0" borderId="0" xfId="34" quotePrefix="1" applyNumberFormat="1" applyFont="1" applyFill="1" applyAlignment="1">
      <alignment horizontal="right"/>
    </xf>
    <xf numFmtId="3" fontId="12" fillId="0" borderId="0" xfId="34" quotePrefix="1" applyNumberFormat="1" applyFont="1" applyFill="1" applyAlignment="1">
      <alignment horizontal="right"/>
    </xf>
    <xf numFmtId="0" fontId="12" fillId="0" borderId="0" xfId="34" applyFont="1" applyFill="1" applyBorder="1"/>
    <xf numFmtId="164" fontId="12" fillId="0" borderId="0" xfId="32" applyNumberFormat="1" applyFont="1" applyFill="1"/>
    <xf numFmtId="164" fontId="12" fillId="0" borderId="7" xfId="32" applyNumberFormat="1" applyFont="1" applyFill="1" applyBorder="1"/>
    <xf numFmtId="6" fontId="35" fillId="0" borderId="0" xfId="40" applyNumberFormat="1" applyFont="1" applyFill="1" applyBorder="1" applyAlignment="1">
      <alignment horizontal="left"/>
    </xf>
    <xf numFmtId="0" fontId="35" fillId="0" borderId="0" xfId="40" applyFont="1" applyFill="1"/>
    <xf numFmtId="0" fontId="37" fillId="0" borderId="0" xfId="155" applyFont="1" applyAlignment="1">
      <alignment horizontal="left"/>
    </xf>
    <xf numFmtId="0" fontId="12" fillId="0" borderId="0" xfId="155" applyFont="1" applyFill="1" applyAlignment="1">
      <alignment horizontal="left"/>
    </xf>
    <xf numFmtId="0" fontId="10" fillId="0" borderId="0" xfId="156" applyFont="1" applyFill="1" applyBorder="1"/>
    <xf numFmtId="0" fontId="10" fillId="0" borderId="0" xfId="156" applyFont="1"/>
    <xf numFmtId="172" fontId="35" fillId="0" borderId="0" xfId="155" applyNumberFormat="1" applyFont="1" applyAlignment="1">
      <alignment horizontal="left"/>
    </xf>
    <xf numFmtId="0" fontId="37" fillId="0" borderId="0" xfId="155" applyFont="1" applyFill="1" applyAlignment="1">
      <alignment horizontal="left"/>
    </xf>
    <xf numFmtId="0" fontId="60" fillId="0" borderId="0" xfId="156" applyFont="1" applyFill="1"/>
    <xf numFmtId="0" fontId="9" fillId="0" borderId="0" xfId="156" applyFont="1" applyFill="1" applyBorder="1"/>
    <xf numFmtId="0" fontId="12" fillId="0" borderId="0" xfId="156" applyFont="1"/>
    <xf numFmtId="0" fontId="37" fillId="0" borderId="0" xfId="156" applyFont="1"/>
    <xf numFmtId="0" fontId="12" fillId="0" borderId="0" xfId="156" applyFont="1" applyFill="1" applyBorder="1" applyAlignment="1">
      <alignment horizontal="center"/>
    </xf>
    <xf numFmtId="0" fontId="10" fillId="0" borderId="7" xfId="185" quotePrefix="1" applyFont="1" applyBorder="1" applyAlignment="1" applyProtection="1">
      <alignment horizontal="left"/>
    </xf>
    <xf numFmtId="166" fontId="12" fillId="0" borderId="0" xfId="156" applyNumberFormat="1" applyFont="1" applyFill="1"/>
    <xf numFmtId="166" fontId="10" fillId="0" borderId="0" xfId="156" applyNumberFormat="1" applyFont="1" applyFill="1"/>
    <xf numFmtId="3" fontId="10" fillId="0" borderId="0" xfId="185" quotePrefix="1" applyNumberFormat="1" applyFont="1" applyFill="1" applyBorder="1" applyAlignment="1" applyProtection="1">
      <alignment horizontal="left"/>
    </xf>
    <xf numFmtId="0" fontId="10" fillId="0" borderId="0" xfId="156" applyFont="1" applyFill="1"/>
    <xf numFmtId="174" fontId="10" fillId="0" borderId="0" xfId="156" applyNumberFormat="1" applyFont="1" applyFill="1"/>
    <xf numFmtId="0" fontId="12" fillId="0" borderId="0" xfId="156" applyFont="1" applyBorder="1" applyAlignment="1">
      <alignment wrapText="1"/>
    </xf>
    <xf numFmtId="166" fontId="10" fillId="0" borderId="0" xfId="156" applyNumberFormat="1" applyFont="1" applyFill="1" applyBorder="1" applyAlignment="1">
      <alignment wrapText="1"/>
    </xf>
    <xf numFmtId="0" fontId="10" fillId="0" borderId="0" xfId="156" applyFont="1" applyFill="1" applyBorder="1" applyAlignment="1">
      <alignment wrapText="1"/>
    </xf>
    <xf numFmtId="3" fontId="10" fillId="0" borderId="0" xfId="157" applyNumberFormat="1" applyFont="1" applyFill="1" applyAlignment="1">
      <alignment wrapText="1"/>
    </xf>
    <xf numFmtId="0" fontId="35" fillId="0" borderId="0" xfId="156" applyFont="1" applyFill="1" applyBorder="1"/>
    <xf numFmtId="0" fontId="10" fillId="0" borderId="12" xfId="156" applyFont="1" applyBorder="1" applyAlignment="1">
      <alignment wrapText="1"/>
    </xf>
    <xf numFmtId="0" fontId="10" fillId="0" borderId="0" xfId="156" applyFont="1" applyBorder="1"/>
    <xf numFmtId="0" fontId="10" fillId="0" borderId="0" xfId="156" applyFont="1" applyBorder="1" applyAlignment="1">
      <alignment wrapText="1"/>
    </xf>
    <xf numFmtId="0" fontId="12" fillId="0" borderId="0" xfId="156" applyFont="1" applyAlignment="1">
      <alignment horizontal="left"/>
    </xf>
    <xf numFmtId="0" fontId="10" fillId="0" borderId="0" xfId="156" applyFont="1" applyAlignment="1">
      <alignment horizontal="left"/>
    </xf>
    <xf numFmtId="176" fontId="10" fillId="0" borderId="0" xfId="185" quotePrefix="1" applyNumberFormat="1" applyFont="1" applyFill="1" applyBorder="1" applyAlignment="1" applyProtection="1">
      <alignment horizontal="left"/>
    </xf>
    <xf numFmtId="172" fontId="37" fillId="0" borderId="0" xfId="156" applyNumberFormat="1" applyFont="1" applyFill="1"/>
    <xf numFmtId="0" fontId="10" fillId="0" borderId="0" xfId="156" applyFont="1" applyFill="1" applyBorder="1" applyAlignment="1">
      <alignment horizontal="right"/>
    </xf>
    <xf numFmtId="0" fontId="37" fillId="0" borderId="0" xfId="156" applyFont="1" applyFill="1"/>
    <xf numFmtId="0" fontId="10" fillId="0" borderId="0" xfId="156" applyFont="1" applyFill="1" applyAlignment="1">
      <alignment horizontal="right"/>
    </xf>
    <xf numFmtId="0" fontId="35" fillId="0" borderId="0" xfId="179" applyFont="1"/>
    <xf numFmtId="0" fontId="10" fillId="0" borderId="0" xfId="179" applyFont="1" applyBorder="1" applyAlignment="1">
      <alignment horizontal="left"/>
    </xf>
    <xf numFmtId="6" fontId="10" fillId="0" borderId="7" xfId="179" quotePrefix="1" applyNumberFormat="1" applyFont="1" applyBorder="1" applyAlignment="1">
      <alignment horizontal="left"/>
    </xf>
    <xf numFmtId="0" fontId="10" fillId="0" borderId="0" xfId="179" quotePrefix="1" applyFont="1" applyBorder="1" applyAlignment="1">
      <alignment horizontal="left"/>
    </xf>
    <xf numFmtId="0" fontId="12" fillId="0" borderId="0" xfId="179" applyFont="1"/>
    <xf numFmtId="166" fontId="10" fillId="0" borderId="0" xfId="179" applyNumberFormat="1" applyFont="1" applyFill="1"/>
    <xf numFmtId="0" fontId="10" fillId="0" borderId="0" xfId="179" applyFont="1" applyAlignment="1">
      <alignment horizontal="left" indent="1"/>
    </xf>
    <xf numFmtId="0" fontId="10" fillId="0" borderId="7" xfId="179" applyFont="1" applyBorder="1" applyAlignment="1">
      <alignment horizontal="left" indent="1"/>
    </xf>
    <xf numFmtId="0" fontId="17" fillId="0" borderId="0" xfId="179" applyFont="1"/>
    <xf numFmtId="0" fontId="10" fillId="0" borderId="0" xfId="179" applyFont="1" applyBorder="1"/>
    <xf numFmtId="0" fontId="10" fillId="0" borderId="7" xfId="179" applyFont="1" applyBorder="1"/>
    <xf numFmtId="0" fontId="10" fillId="0" borderId="0" xfId="179" applyFont="1" applyAlignment="1">
      <alignment horizontal="left" wrapText="1" indent="1"/>
    </xf>
    <xf numFmtId="0" fontId="10" fillId="0" borderId="0" xfId="179" applyFont="1" applyBorder="1" applyAlignment="1">
      <alignment horizontal="left" indent="1"/>
    </xf>
    <xf numFmtId="0" fontId="35" fillId="0" borderId="0" xfId="179" applyFont="1" applyFill="1"/>
    <xf numFmtId="0" fontId="12" fillId="0" borderId="0" xfId="179" applyFont="1" applyBorder="1"/>
    <xf numFmtId="0" fontId="9" fillId="0" borderId="0" xfId="155" applyFont="1" applyFill="1" applyBorder="1" applyAlignment="1">
      <alignment horizontal="left"/>
    </xf>
    <xf numFmtId="0" fontId="35" fillId="0" borderId="0" xfId="179" applyFont="1" applyFill="1" applyBorder="1"/>
    <xf numFmtId="0" fontId="35" fillId="0" borderId="0" xfId="158" applyFont="1" applyFill="1"/>
    <xf numFmtId="0" fontId="12" fillId="0" borderId="0" xfId="179" applyFont="1" applyFill="1" applyBorder="1"/>
    <xf numFmtId="0" fontId="84" fillId="0" borderId="0" xfId="158" applyFont="1" applyFill="1"/>
    <xf numFmtId="0" fontId="36" fillId="0" borderId="0" xfId="40" applyFont="1" applyFill="1"/>
    <xf numFmtId="0" fontId="37" fillId="0" borderId="0" xfId="23" applyFont="1" applyBorder="1" applyAlignment="1">
      <alignment horizontal="left"/>
    </xf>
    <xf numFmtId="0" fontId="10" fillId="0" borderId="7" xfId="23" applyFont="1" applyFill="1" applyBorder="1" applyAlignment="1">
      <alignment horizontal="left"/>
    </xf>
    <xf numFmtId="166" fontId="12" fillId="0" borderId="7" xfId="23" applyNumberFormat="1" applyFont="1" applyFill="1" applyBorder="1"/>
    <xf numFmtId="0" fontId="35" fillId="0" borderId="0" xfId="30" quotePrefix="1" applyFont="1" applyAlignment="1">
      <alignment horizontal="left"/>
    </xf>
    <xf numFmtId="0" fontId="35" fillId="0" borderId="0" xfId="0" applyFont="1" applyFill="1" applyAlignment="1">
      <alignment vertical="top" wrapText="1"/>
    </xf>
    <xf numFmtId="172" fontId="60" fillId="0" borderId="0" xfId="156" applyNumberFormat="1" applyFont="1" applyFill="1"/>
    <xf numFmtId="172" fontId="37" fillId="0" borderId="0" xfId="156" applyNumberFormat="1" applyFont="1"/>
    <xf numFmtId="166" fontId="37" fillId="0" borderId="0" xfId="156" applyNumberFormat="1" applyFont="1" applyFill="1"/>
    <xf numFmtId="166" fontId="35" fillId="0" borderId="0" xfId="156" applyNumberFormat="1" applyFont="1" applyFill="1"/>
    <xf numFmtId="166" fontId="35" fillId="0" borderId="0" xfId="156" applyNumberFormat="1" applyFont="1" applyFill="1" applyBorder="1" applyAlignment="1">
      <alignment wrapText="1"/>
    </xf>
    <xf numFmtId="172" fontId="35" fillId="0" borderId="0" xfId="156" applyNumberFormat="1" applyFont="1" applyFill="1"/>
    <xf numFmtId="172" fontId="35" fillId="0" borderId="0" xfId="156" applyNumberFormat="1" applyFont="1"/>
    <xf numFmtId="0" fontId="37" fillId="0" borderId="0" xfId="179" applyFont="1" applyFill="1"/>
    <xf numFmtId="0" fontId="60" fillId="0" borderId="0" xfId="33" applyFont="1" applyFill="1" applyBorder="1"/>
    <xf numFmtId="166" fontId="35" fillId="0" borderId="0" xfId="179" applyNumberFormat="1" applyFont="1" applyFill="1"/>
    <xf numFmtId="168" fontId="37" fillId="0" borderId="0" xfId="179" applyNumberFormat="1" applyFont="1" applyFill="1"/>
    <xf numFmtId="0" fontId="9" fillId="0" borderId="0" xfId="156" applyFont="1" applyFill="1"/>
    <xf numFmtId="0" fontId="12" fillId="0" borderId="0" xfId="156" applyFont="1" applyFill="1" applyAlignment="1">
      <alignment horizontal="center"/>
    </xf>
    <xf numFmtId="0" fontId="10" fillId="0" borderId="0" xfId="156" applyFont="1" applyFill="1" applyAlignment="1">
      <alignment horizontal="center"/>
    </xf>
    <xf numFmtId="0" fontId="12" fillId="0" borderId="7" xfId="185" quotePrefix="1" applyFont="1" applyFill="1" applyBorder="1" applyAlignment="1" applyProtection="1">
      <alignment horizontal="right"/>
    </xf>
    <xf numFmtId="176" fontId="12" fillId="0" borderId="0" xfId="156" applyNumberFormat="1" applyFont="1" applyFill="1"/>
    <xf numFmtId="176" fontId="10" fillId="0" borderId="0" xfId="156" applyNumberFormat="1" applyFont="1" applyFill="1"/>
    <xf numFmtId="166" fontId="10" fillId="0" borderId="0" xfId="156" applyNumberFormat="1" applyFont="1" applyFill="1" applyAlignment="1">
      <alignment horizontal="left"/>
    </xf>
    <xf numFmtId="172" fontId="12" fillId="0" borderId="0" xfId="156" applyNumberFormat="1" applyFont="1" applyFill="1"/>
    <xf numFmtId="0" fontId="88" fillId="0" borderId="0" xfId="0" applyFont="1"/>
    <xf numFmtId="6" fontId="12" fillId="0" borderId="7" xfId="179" quotePrefix="1" applyNumberFormat="1" applyFont="1" applyFill="1" applyBorder="1" applyAlignment="1">
      <alignment horizontal="right"/>
    </xf>
    <xf numFmtId="166" fontId="12" fillId="0" borderId="0" xfId="179" applyNumberFormat="1" applyFont="1" applyFill="1"/>
    <xf numFmtId="166" fontId="10" fillId="0" borderId="0" xfId="179" applyNumberFormat="1" applyFont="1" applyFill="1" applyAlignment="1">
      <alignment horizontal="right"/>
    </xf>
    <xf numFmtId="14" fontId="12" fillId="0" borderId="7" xfId="179" quotePrefix="1" applyNumberFormat="1" applyFont="1" applyFill="1" applyBorder="1" applyAlignment="1">
      <alignment horizontal="right"/>
    </xf>
    <xf numFmtId="166" fontId="10" fillId="0" borderId="0" xfId="0" applyNumberFormat="1" applyFont="1" applyFill="1" applyBorder="1" applyAlignment="1">
      <alignment horizontal="right"/>
    </xf>
    <xf numFmtId="0" fontId="12" fillId="45" borderId="0" xfId="33" applyFont="1" applyFill="1" applyBorder="1"/>
    <xf numFmtId="0" fontId="10" fillId="45" borderId="7" xfId="30" quotePrefix="1" applyFont="1" applyFill="1" applyBorder="1" applyAlignment="1">
      <alignment horizontal="left"/>
    </xf>
    <xf numFmtId="14" fontId="37" fillId="45" borderId="7" xfId="26" quotePrefix="1" applyNumberFormat="1" applyFont="1" applyFill="1" applyBorder="1" applyAlignment="1" applyProtection="1">
      <alignment horizontal="right"/>
    </xf>
    <xf numFmtId="14" fontId="12" fillId="45" borderId="7" xfId="26" quotePrefix="1" applyNumberFormat="1" applyFont="1" applyFill="1" applyBorder="1" applyAlignment="1" applyProtection="1">
      <alignment horizontal="right"/>
    </xf>
    <xf numFmtId="0" fontId="10" fillId="45" borderId="0" xfId="30" quotePrefix="1" applyFont="1" applyFill="1" applyBorder="1" applyAlignment="1">
      <alignment horizontal="left"/>
    </xf>
    <xf numFmtId="14" fontId="37" fillId="45" borderId="0" xfId="26" quotePrefix="1" applyNumberFormat="1" applyFont="1" applyFill="1" applyBorder="1" applyAlignment="1" applyProtection="1">
      <alignment horizontal="right"/>
    </xf>
    <xf numFmtId="14" fontId="35" fillId="45" borderId="0" xfId="26" quotePrefix="1" applyNumberFormat="1" applyFont="1" applyFill="1" applyBorder="1" applyAlignment="1" applyProtection="1">
      <alignment horizontal="right"/>
    </xf>
    <xf numFmtId="14" fontId="12" fillId="45" borderId="0" xfId="26" quotePrefix="1" applyNumberFormat="1" applyFont="1" applyFill="1" applyBorder="1" applyAlignment="1" applyProtection="1">
      <alignment horizontal="right"/>
    </xf>
    <xf numFmtId="166" fontId="37" fillId="45" borderId="0" xfId="0" applyNumberFormat="1" applyFont="1" applyFill="1"/>
    <xf numFmtId="166" fontId="35" fillId="45" borderId="0" xfId="0" applyNumberFormat="1" applyFont="1" applyFill="1" applyBorder="1"/>
    <xf numFmtId="166" fontId="12" fillId="45" borderId="0" xfId="0" applyNumberFormat="1" applyFont="1" applyFill="1"/>
    <xf numFmtId="166" fontId="10" fillId="45" borderId="0" xfId="0" applyNumberFormat="1" applyFont="1" applyFill="1"/>
    <xf numFmtId="0" fontId="37" fillId="45" borderId="0" xfId="0" applyFont="1" applyFill="1"/>
    <xf numFmtId="166" fontId="35" fillId="45" borderId="0" xfId="0" applyNumberFormat="1" applyFont="1" applyFill="1"/>
    <xf numFmtId="166" fontId="37" fillId="45" borderId="0" xfId="0" applyNumberFormat="1" applyFont="1" applyFill="1" applyBorder="1"/>
    <xf numFmtId="166" fontId="12" fillId="45" borderId="0" xfId="0" applyNumberFormat="1" applyFont="1" applyFill="1" applyBorder="1"/>
    <xf numFmtId="0" fontId="12" fillId="45" borderId="9" xfId="0" applyFont="1" applyFill="1" applyBorder="1"/>
    <xf numFmtId="166" fontId="37" fillId="45" borderId="9" xfId="32" applyNumberFormat="1" applyFont="1" applyFill="1" applyBorder="1"/>
    <xf numFmtId="166" fontId="35" fillId="45" borderId="9" xfId="32" applyNumberFormat="1" applyFont="1" applyFill="1" applyBorder="1"/>
    <xf numFmtId="166" fontId="12" fillId="45" borderId="9" xfId="32" applyNumberFormat="1" applyFont="1" applyFill="1" applyBorder="1"/>
    <xf numFmtId="166" fontId="10" fillId="45" borderId="9" xfId="32" applyNumberFormat="1" applyFont="1" applyFill="1" applyBorder="1"/>
    <xf numFmtId="164" fontId="10" fillId="0" borderId="0" xfId="40" applyNumberFormat="1" applyFont="1" applyFill="1"/>
    <xf numFmtId="166" fontId="10" fillId="0" borderId="0" xfId="0" applyNumberFormat="1" applyFont="1" applyFill="1" applyAlignment="1">
      <alignment vertical="top" wrapText="1"/>
    </xf>
    <xf numFmtId="164" fontId="10" fillId="0" borderId="0" xfId="40" applyNumberFormat="1" applyFont="1" applyFill="1" applyAlignment="1">
      <alignment horizontal="right"/>
    </xf>
    <xf numFmtId="164" fontId="10" fillId="0" borderId="7" xfId="40" applyNumberFormat="1" applyFont="1" applyFill="1" applyBorder="1" applyAlignment="1">
      <alignment horizontal="right"/>
    </xf>
    <xf numFmtId="166" fontId="10" fillId="0" borderId="7" xfId="0" applyNumberFormat="1" applyFont="1" applyFill="1" applyBorder="1" applyAlignment="1">
      <alignment horizontal="right" vertical="top" wrapText="1"/>
    </xf>
    <xf numFmtId="0" fontId="37" fillId="0" borderId="0" xfId="34" applyFont="1" applyFill="1"/>
    <xf numFmtId="164" fontId="10" fillId="0" borderId="0" xfId="32" applyNumberFormat="1" applyFont="1" applyFill="1" applyAlignment="1">
      <alignment horizontal="right"/>
    </xf>
    <xf numFmtId="0" fontId="35" fillId="0" borderId="0" xfId="0" applyFont="1" applyFill="1" applyBorder="1" applyAlignment="1">
      <alignment horizontal="right"/>
    </xf>
    <xf numFmtId="0" fontId="37" fillId="0" borderId="0" xfId="0" applyFont="1" applyFill="1" applyAlignment="1">
      <alignment vertical="top" wrapText="1"/>
    </xf>
    <xf numFmtId="164" fontId="12" fillId="0" borderId="0" xfId="40" applyNumberFormat="1" applyFont="1" applyFill="1"/>
    <xf numFmtId="164" fontId="12" fillId="0" borderId="7" xfId="40" applyNumberFormat="1" applyFont="1" applyFill="1" applyBorder="1" applyAlignment="1">
      <alignment horizontal="right"/>
    </xf>
    <xf numFmtId="164" fontId="12" fillId="0" borderId="0" xfId="40" applyNumberFormat="1" applyFont="1" applyFill="1" applyAlignment="1">
      <alignment horizontal="right"/>
    </xf>
    <xf numFmtId="166" fontId="12" fillId="0" borderId="0" xfId="0" applyNumberFormat="1" applyFont="1" applyFill="1" applyAlignment="1">
      <alignment vertical="top" wrapText="1"/>
    </xf>
    <xf numFmtId="166" fontId="12" fillId="0" borderId="7" xfId="0" applyNumberFormat="1" applyFont="1" applyFill="1" applyBorder="1" applyAlignment="1">
      <alignment horizontal="right" vertical="top" wrapText="1"/>
    </xf>
    <xf numFmtId="166" fontId="12" fillId="0" borderId="7" xfId="156" applyNumberFormat="1" applyFont="1" applyFill="1" applyBorder="1" applyAlignment="1">
      <alignment horizontal="right"/>
    </xf>
    <xf numFmtId="0" fontId="12" fillId="0" borderId="7" xfId="185" quotePrefix="1" applyFont="1" applyBorder="1" applyAlignment="1" applyProtection="1">
      <alignment horizontal="right"/>
    </xf>
    <xf numFmtId="166" fontId="12" fillId="0" borderId="0" xfId="156" applyNumberFormat="1" applyFont="1" applyFill="1" applyAlignment="1">
      <alignment horizontal="right"/>
    </xf>
    <xf numFmtId="166" fontId="12" fillId="0" borderId="0" xfId="157" applyNumberFormat="1" applyFont="1" applyFill="1" applyAlignment="1">
      <alignment wrapText="1"/>
    </xf>
    <xf numFmtId="166" fontId="12" fillId="0" borderId="7" xfId="157" applyNumberFormat="1" applyFont="1" applyFill="1" applyBorder="1"/>
    <xf numFmtId="166" fontId="12" fillId="0" borderId="12" xfId="156" applyNumberFormat="1" applyFont="1" applyFill="1" applyBorder="1" applyAlignment="1">
      <alignment horizontal="right"/>
    </xf>
    <xf numFmtId="166" fontId="12" fillId="0" borderId="0" xfId="156" applyNumberFormat="1" applyFont="1" applyFill="1" applyBorder="1" applyAlignment="1">
      <alignment horizontal="right"/>
    </xf>
    <xf numFmtId="166" fontId="12" fillId="0" borderId="0" xfId="156" applyNumberFormat="1" applyFont="1" applyFill="1" applyBorder="1" applyAlignment="1">
      <alignment wrapText="1"/>
    </xf>
    <xf numFmtId="166" fontId="12" fillId="0" borderId="0" xfId="156" applyNumberFormat="1" applyFont="1" applyFill="1" applyAlignment="1">
      <alignment horizontal="left"/>
    </xf>
    <xf numFmtId="166" fontId="12" fillId="0" borderId="0" xfId="179" applyNumberFormat="1" applyFont="1" applyFill="1" applyAlignment="1">
      <alignment horizontal="right"/>
    </xf>
    <xf numFmtId="14" fontId="89" fillId="0" borderId="7" xfId="30" quotePrefix="1" applyNumberFormat="1" applyFont="1" applyFill="1" applyBorder="1" applyAlignment="1">
      <alignment horizontal="right"/>
    </xf>
    <xf numFmtId="0" fontId="89" fillId="0" borderId="0" xfId="30" applyFont="1" applyFill="1"/>
    <xf numFmtId="166" fontId="12" fillId="0" borderId="0" xfId="0" applyNumberFormat="1" applyFont="1" applyFill="1" applyBorder="1" applyAlignment="1">
      <alignment horizontal="right"/>
    </xf>
    <xf numFmtId="166" fontId="83" fillId="0" borderId="0" xfId="0" applyNumberFormat="1" applyFont="1" applyFill="1" applyBorder="1" applyAlignment="1">
      <alignment horizontal="right"/>
    </xf>
    <xf numFmtId="164" fontId="89" fillId="0" borderId="0" xfId="30" applyNumberFormat="1" applyFont="1" applyFill="1"/>
    <xf numFmtId="0" fontId="89" fillId="0" borderId="0" xfId="0" applyFont="1" applyFill="1"/>
    <xf numFmtId="0" fontId="10" fillId="0" borderId="0" xfId="33" applyFont="1" applyFill="1" applyBorder="1" applyAlignment="1">
      <alignment horizontal="left" vertical="top" wrapText="1"/>
    </xf>
    <xf numFmtId="0" fontId="10" fillId="0" borderId="0" xfId="0" applyFont="1" applyAlignment="1">
      <alignment wrapText="1"/>
    </xf>
    <xf numFmtId="0" fontId="37" fillId="0" borderId="0" xfId="0" applyFont="1" applyFill="1" applyBorder="1" applyAlignment="1">
      <alignment horizontal="right"/>
    </xf>
    <xf numFmtId="166" fontId="37" fillId="0" borderId="0" xfId="0" applyNumberFormat="1" applyFont="1" applyFill="1" applyBorder="1" applyAlignment="1">
      <alignment horizontal="right"/>
    </xf>
    <xf numFmtId="166" fontId="37" fillId="0" borderId="7" xfId="0" applyNumberFormat="1" applyFont="1" applyFill="1" applyBorder="1" applyAlignment="1">
      <alignment horizontal="right"/>
    </xf>
    <xf numFmtId="166" fontId="90" fillId="0" borderId="0" xfId="0" applyNumberFormat="1" applyFont="1" applyFill="1" applyBorder="1" applyAlignment="1">
      <alignment horizontal="right"/>
    </xf>
    <xf numFmtId="0" fontId="35" fillId="0" borderId="0" xfId="0" applyFont="1" applyAlignment="1">
      <alignment horizontal="right" vertical="center" wrapText="1"/>
    </xf>
    <xf numFmtId="0" fontId="35" fillId="0" borderId="0" xfId="156" applyFont="1"/>
    <xf numFmtId="0" fontId="35" fillId="45" borderId="0" xfId="0" applyFont="1" applyFill="1" applyAlignment="1">
      <alignment vertical="top"/>
    </xf>
    <xf numFmtId="0" fontId="82" fillId="0" borderId="0" xfId="155" applyFont="1" applyFill="1" applyAlignment="1">
      <alignment horizontal="left"/>
    </xf>
    <xf numFmtId="0" fontId="91" fillId="0" borderId="0" xfId="158" applyFont="1" applyFill="1"/>
    <xf numFmtId="0" fontId="82" fillId="0" borderId="0" xfId="158" applyFont="1" applyFill="1"/>
    <xf numFmtId="0" fontId="91" fillId="0" borderId="0" xfId="155" applyFont="1" applyAlignment="1">
      <alignment horizontal="left"/>
    </xf>
    <xf numFmtId="0" fontId="82" fillId="0" borderId="0" xfId="156" applyFont="1" applyFill="1"/>
    <xf numFmtId="17" fontId="91" fillId="0" borderId="0" xfId="158" applyNumberFormat="1" applyFont="1" applyFill="1" applyBorder="1" applyAlignment="1">
      <alignment horizontal="right" wrapText="1"/>
    </xf>
    <xf numFmtId="164" fontId="91" fillId="0" borderId="0" xfId="158" applyNumberFormat="1" applyFont="1" applyFill="1"/>
    <xf numFmtId="0" fontId="91" fillId="0" borderId="7" xfId="158" quotePrefix="1" applyFont="1" applyFill="1" applyBorder="1"/>
    <xf numFmtId="17" fontId="82" fillId="0" borderId="7" xfId="158" applyNumberFormat="1" applyFont="1" applyFill="1" applyBorder="1" applyAlignment="1">
      <alignment horizontal="right" wrapText="1"/>
    </xf>
    <xf numFmtId="1" fontId="82" fillId="0" borderId="7" xfId="185" applyNumberFormat="1" applyFont="1" applyFill="1" applyBorder="1" applyAlignment="1" applyProtection="1">
      <alignment horizontal="right" wrapText="1"/>
    </xf>
    <xf numFmtId="3" fontId="91" fillId="0" borderId="0" xfId="158" applyNumberFormat="1" applyFont="1" applyFill="1"/>
    <xf numFmtId="0" fontId="82" fillId="0" borderId="0" xfId="158" applyFont="1" applyFill="1" applyAlignment="1">
      <alignment wrapText="1"/>
    </xf>
    <xf numFmtId="3" fontId="91" fillId="0" borderId="0" xfId="158" applyNumberFormat="1" applyFont="1" applyFill="1" applyAlignment="1">
      <alignment wrapText="1"/>
    </xf>
    <xf numFmtId="164" fontId="91" fillId="0" borderId="0" xfId="157" applyNumberFormat="1" applyFont="1" applyFill="1"/>
    <xf numFmtId="3" fontId="91" fillId="0" borderId="0" xfId="158" applyNumberFormat="1" applyFont="1" applyFill="1" applyBorder="1" applyAlignment="1">
      <alignment horizontal="left" wrapText="1"/>
    </xf>
    <xf numFmtId="3" fontId="91" fillId="0" borderId="7" xfId="158" applyNumberFormat="1" applyFont="1" applyFill="1" applyBorder="1" applyAlignment="1">
      <alignment horizontal="left" wrapText="1"/>
    </xf>
    <xf numFmtId="164" fontId="91" fillId="0" borderId="7" xfId="158" applyNumberFormat="1" applyFont="1" applyFill="1" applyBorder="1"/>
    <xf numFmtId="0" fontId="91" fillId="0" borderId="0" xfId="158" applyFont="1" applyFill="1" applyAlignment="1">
      <alignment wrapText="1"/>
    </xf>
    <xf numFmtId="164" fontId="91" fillId="0" borderId="0" xfId="158" applyNumberFormat="1" applyFont="1" applyFill="1" applyBorder="1"/>
    <xf numFmtId="4" fontId="91" fillId="0" borderId="7" xfId="158" applyNumberFormat="1" applyFont="1" applyFill="1" applyBorder="1" applyAlignment="1">
      <alignment horizontal="left" wrapText="1"/>
    </xf>
    <xf numFmtId="164" fontId="82" fillId="0" borderId="0" xfId="158" applyNumberFormat="1" applyFont="1" applyFill="1"/>
    <xf numFmtId="0" fontId="92" fillId="0" borderId="0" xfId="158" applyFont="1" applyFill="1"/>
    <xf numFmtId="165" fontId="91" fillId="0" borderId="0" xfId="158" applyNumberFormat="1" applyFont="1" applyFill="1" applyAlignment="1">
      <alignment wrapText="1"/>
    </xf>
    <xf numFmtId="165" fontId="91" fillId="0" borderId="7" xfId="158" applyNumberFormat="1" applyFont="1" applyFill="1" applyBorder="1" applyAlignment="1">
      <alignment horizontal="left" wrapText="1"/>
    </xf>
    <xf numFmtId="165" fontId="82" fillId="0" borderId="0" xfId="158" applyNumberFormat="1" applyFont="1" applyFill="1" applyAlignment="1">
      <alignment wrapText="1"/>
    </xf>
    <xf numFmtId="0" fontId="82" fillId="0" borderId="0" xfId="155" applyFont="1" applyFill="1" applyBorder="1" applyAlignment="1">
      <alignment horizontal="left"/>
    </xf>
    <xf numFmtId="0" fontId="94" fillId="0" borderId="0" xfId="0" applyFont="1"/>
    <xf numFmtId="0" fontId="82" fillId="0" borderId="0" xfId="33" applyFont="1" applyFill="1" applyBorder="1"/>
    <xf numFmtId="0" fontId="91" fillId="0" borderId="7" xfId="0" applyFont="1" applyFill="1" applyBorder="1"/>
    <xf numFmtId="14" fontId="82" fillId="0" borderId="7" xfId="0" quotePrefix="1" applyNumberFormat="1" applyFont="1" applyFill="1" applyBorder="1" applyAlignment="1">
      <alignment horizontal="right"/>
    </xf>
    <xf numFmtId="0" fontId="91" fillId="0" borderId="0" xfId="23" applyFont="1" applyFill="1" applyAlignment="1">
      <alignment horizontal="left"/>
    </xf>
    <xf numFmtId="164" fontId="91" fillId="0" borderId="0" xfId="23" applyNumberFormat="1" applyFont="1" applyFill="1"/>
    <xf numFmtId="0" fontId="91" fillId="0" borderId="7" xfId="23" applyFont="1" applyFill="1" applyBorder="1"/>
    <xf numFmtId="164" fontId="91" fillId="0" borderId="7" xfId="23" applyNumberFormat="1" applyFont="1" applyFill="1" applyBorder="1"/>
    <xf numFmtId="0" fontId="91" fillId="0" borderId="0" xfId="23" applyFont="1" applyFill="1"/>
    <xf numFmtId="0" fontId="91" fillId="0" borderId="0" xfId="0" applyFont="1" applyFill="1" applyBorder="1"/>
    <xf numFmtId="3" fontId="91" fillId="0" borderId="0" xfId="23" applyNumberFormat="1" applyFont="1" applyFill="1"/>
    <xf numFmtId="166" fontId="91" fillId="0" borderId="0" xfId="0" applyNumberFormat="1" applyFont="1" applyFill="1" applyBorder="1"/>
    <xf numFmtId="0" fontId="91" fillId="0" borderId="0" xfId="0" applyFont="1" applyFill="1" applyBorder="1" applyAlignment="1">
      <alignment horizontal="right"/>
    </xf>
    <xf numFmtId="0" fontId="92" fillId="0" borderId="0" xfId="179" applyFont="1" applyFill="1" applyBorder="1"/>
    <xf numFmtId="0" fontId="82" fillId="0" borderId="0" xfId="0" applyFont="1" applyFill="1" applyBorder="1"/>
    <xf numFmtId="0" fontId="82" fillId="0" borderId="7" xfId="0" quotePrefix="1" applyFont="1" applyFill="1" applyBorder="1" applyAlignment="1">
      <alignment horizontal="right"/>
    </xf>
    <xf numFmtId="166" fontId="82" fillId="0" borderId="0" xfId="0" applyNumberFormat="1" applyFont="1" applyFill="1" applyBorder="1" applyAlignment="1">
      <alignment horizontal="right"/>
    </xf>
    <xf numFmtId="0" fontId="95" fillId="0" borderId="0" xfId="0" applyFont="1" applyFill="1" applyBorder="1"/>
    <xf numFmtId="166" fontId="96" fillId="0" borderId="0" xfId="0" applyNumberFormat="1" applyFont="1" applyFill="1" applyBorder="1" applyAlignment="1">
      <alignment horizontal="right"/>
    </xf>
    <xf numFmtId="166" fontId="97" fillId="0" borderId="0" xfId="0" applyNumberFormat="1" applyFont="1" applyFill="1" applyBorder="1"/>
    <xf numFmtId="0" fontId="38" fillId="0" borderId="0" xfId="0" applyFont="1"/>
    <xf numFmtId="0" fontId="82" fillId="0" borderId="0" xfId="30" applyFont="1" applyAlignment="1">
      <alignment horizontal="left"/>
    </xf>
    <xf numFmtId="0" fontId="92" fillId="0" borderId="0" xfId="0" applyFont="1"/>
    <xf numFmtId="0" fontId="92" fillId="0" borderId="0" xfId="31" applyFont="1"/>
    <xf numFmtId="0" fontId="82" fillId="0" borderId="0" xfId="30" applyFont="1" applyFill="1" applyAlignment="1">
      <alignment horizontal="left"/>
    </xf>
    <xf numFmtId="0" fontId="82" fillId="0" borderId="0" xfId="31" applyFont="1" applyFill="1" applyAlignment="1">
      <alignment horizontal="left"/>
    </xf>
    <xf numFmtId="0" fontId="91" fillId="0" borderId="0" xfId="0" applyFont="1"/>
    <xf numFmtId="0" fontId="82" fillId="0" borderId="0" xfId="0" applyFont="1"/>
    <xf numFmtId="164" fontId="82" fillId="0" borderId="0" xfId="0" quotePrefix="1" applyNumberFormat="1" applyFont="1" applyFill="1" applyBorder="1" applyAlignment="1">
      <alignment horizontal="right"/>
    </xf>
    <xf numFmtId="0" fontId="82" fillId="0" borderId="7" xfId="0" applyFont="1" applyBorder="1"/>
    <xf numFmtId="164" fontId="82" fillId="0" borderId="7" xfId="0" quotePrefix="1" applyNumberFormat="1" applyFont="1" applyFill="1" applyBorder="1" applyAlignment="1">
      <alignment horizontal="right"/>
    </xf>
    <xf numFmtId="164" fontId="91" fillId="0" borderId="0" xfId="0" quotePrefix="1" applyNumberFormat="1" applyFont="1" applyFill="1" applyBorder="1" applyAlignment="1">
      <alignment horizontal="right"/>
    </xf>
    <xf numFmtId="164" fontId="91" fillId="0" borderId="7" xfId="0" quotePrefix="1" applyNumberFormat="1" applyFont="1" applyFill="1" applyBorder="1" applyAlignment="1">
      <alignment horizontal="right"/>
    </xf>
    <xf numFmtId="0" fontId="91" fillId="0" borderId="7" xfId="0" applyFont="1" applyBorder="1"/>
    <xf numFmtId="0" fontId="91" fillId="0" borderId="0" xfId="0" applyFont="1" applyBorder="1"/>
    <xf numFmtId="6" fontId="12" fillId="0" borderId="0" xfId="40" applyNumberFormat="1" applyFont="1" applyFill="1" applyBorder="1" applyAlignment="1">
      <alignment horizontal="left"/>
    </xf>
    <xf numFmtId="0" fontId="7" fillId="0" borderId="0" xfId="30" applyFont="1" applyAlignment="1">
      <alignment horizontal="left"/>
    </xf>
    <xf numFmtId="164" fontId="91" fillId="0" borderId="7" xfId="161" applyNumberFormat="1" applyFont="1" applyFill="1" applyBorder="1"/>
    <xf numFmtId="0" fontId="10" fillId="0" borderId="9" xfId="179" applyFont="1" applyBorder="1"/>
    <xf numFmtId="166" fontId="35" fillId="0" borderId="9" xfId="179" applyNumberFormat="1" applyFont="1" applyFill="1" applyBorder="1"/>
    <xf numFmtId="3" fontId="70" fillId="45" borderId="0" xfId="0" applyNumberFormat="1" applyFont="1" applyFill="1" applyBorder="1" applyAlignment="1">
      <alignment horizontal="right"/>
    </xf>
    <xf numFmtId="0" fontId="91" fillId="0" borderId="0" xfId="31" applyFont="1"/>
    <xf numFmtId="0" fontId="54" fillId="0" borderId="0" xfId="158" applyFont="1" applyFill="1"/>
    <xf numFmtId="0" fontId="37" fillId="0" borderId="0" xfId="34" applyFont="1" applyFill="1" applyBorder="1"/>
    <xf numFmtId="0" fontId="60" fillId="0" borderId="0" xfId="34" applyFont="1" applyFill="1" applyBorder="1"/>
    <xf numFmtId="0" fontId="9" fillId="0" borderId="0" xfId="34" applyFont="1" applyFill="1" applyBorder="1"/>
    <xf numFmtId="0" fontId="12" fillId="0" borderId="7" xfId="34" applyFont="1" applyFill="1" applyBorder="1" applyAlignment="1">
      <alignment horizontal="right"/>
    </xf>
    <xf numFmtId="2" fontId="10" fillId="0" borderId="0" xfId="34" applyNumberFormat="1" applyFont="1" applyFill="1" applyAlignment="1">
      <alignment horizontal="right"/>
    </xf>
    <xf numFmtId="0" fontId="37" fillId="0" borderId="0" xfId="34" applyFont="1" applyFill="1" applyAlignment="1">
      <alignment horizontal="left"/>
    </xf>
    <xf numFmtId="0" fontId="37" fillId="0" borderId="0" xfId="34" applyFont="1" applyFill="1" applyAlignment="1">
      <alignment horizontal="right"/>
    </xf>
    <xf numFmtId="0" fontId="37" fillId="0" borderId="0" xfId="34" quotePrefix="1" applyFont="1" applyFill="1" applyAlignment="1">
      <alignment horizontal="left"/>
    </xf>
    <xf numFmtId="0" fontId="10" fillId="0" borderId="0" xfId="34" quotePrefix="1" applyFont="1" applyFill="1" applyAlignment="1">
      <alignment horizontal="left"/>
    </xf>
    <xf numFmtId="0" fontId="12" fillId="0" borderId="0" xfId="34" applyFont="1" applyFill="1" applyAlignment="1">
      <alignment horizontal="right"/>
    </xf>
    <xf numFmtId="0" fontId="12" fillId="0" borderId="0" xfId="34" applyFont="1" applyFill="1"/>
    <xf numFmtId="0" fontId="35" fillId="0" borderId="0" xfId="155" applyFont="1" applyFill="1" applyAlignment="1">
      <alignment horizontal="left"/>
    </xf>
    <xf numFmtId="0" fontId="35" fillId="0" borderId="0" xfId="23" applyFont="1" applyFill="1"/>
    <xf numFmtId="0" fontId="35" fillId="0" borderId="0" xfId="23" applyFont="1" applyFill="1" applyAlignment="1">
      <alignment horizontal="center"/>
    </xf>
    <xf numFmtId="164" fontId="10" fillId="0" borderId="0" xfId="23" applyNumberFormat="1" applyFont="1" applyFill="1" applyBorder="1"/>
    <xf numFmtId="164" fontId="10" fillId="0" borderId="0" xfId="23" quotePrefix="1" applyNumberFormat="1" applyFont="1" applyFill="1" applyBorder="1" applyAlignment="1">
      <alignment horizontal="right"/>
    </xf>
    <xf numFmtId="165" fontId="12" fillId="0" borderId="0" xfId="23" applyNumberFormat="1" applyFont="1" applyFill="1"/>
    <xf numFmtId="2" fontId="10" fillId="0" borderId="0" xfId="23" applyNumberFormat="1" applyFont="1" applyFill="1"/>
    <xf numFmtId="2" fontId="12" fillId="0" borderId="0" xfId="23" applyNumberFormat="1" applyFont="1" applyFill="1"/>
    <xf numFmtId="14" fontId="12" fillId="0" borderId="7" xfId="185" quotePrefix="1" applyNumberFormat="1" applyFont="1" applyFill="1" applyBorder="1" applyAlignment="1" applyProtection="1">
      <alignment horizontal="right"/>
    </xf>
    <xf numFmtId="166" fontId="10" fillId="0" borderId="7" xfId="156" applyNumberFormat="1" applyFont="1" applyFill="1" applyBorder="1"/>
    <xf numFmtId="166" fontId="10" fillId="0" borderId="7" xfId="156" applyNumberFormat="1" applyFont="1" applyFill="1" applyBorder="1" applyAlignment="1">
      <alignment horizontal="right"/>
    </xf>
    <xf numFmtId="166" fontId="10" fillId="0" borderId="0" xfId="156" applyNumberFormat="1" applyFont="1" applyFill="1" applyAlignment="1">
      <alignment horizontal="right"/>
    </xf>
    <xf numFmtId="166" fontId="10" fillId="0" borderId="0" xfId="157" applyNumberFormat="1" applyFont="1" applyFill="1" applyAlignment="1">
      <alignment wrapText="1"/>
    </xf>
    <xf numFmtId="166" fontId="10" fillId="0" borderId="7" xfId="157" applyNumberFormat="1" applyFont="1" applyFill="1" applyBorder="1"/>
    <xf numFmtId="166" fontId="10" fillId="0" borderId="12" xfId="156" applyNumberFormat="1" applyFont="1" applyFill="1" applyBorder="1" applyAlignment="1">
      <alignment horizontal="right"/>
    </xf>
    <xf numFmtId="166" fontId="10" fillId="0" borderId="0" xfId="156" applyNumberFormat="1" applyFont="1" applyFill="1" applyBorder="1" applyAlignment="1">
      <alignment horizontal="right"/>
    </xf>
    <xf numFmtId="0" fontId="54" fillId="0" borderId="0" xfId="23" applyFont="1" applyFill="1"/>
    <xf numFmtId="0" fontId="94" fillId="0" borderId="0" xfId="0" applyFont="1" applyFill="1"/>
    <xf numFmtId="0" fontId="91" fillId="0" borderId="0" xfId="0" applyFont="1" applyFill="1"/>
    <xf numFmtId="0" fontId="91" fillId="0" borderId="0" xfId="31" applyFont="1" applyFill="1"/>
    <xf numFmtId="0" fontId="82" fillId="0" borderId="7" xfId="0" applyFont="1" applyFill="1" applyBorder="1" applyAlignment="1">
      <alignment horizontal="right" wrapText="1"/>
    </xf>
    <xf numFmtId="0" fontId="91" fillId="0" borderId="7" xfId="0" applyFont="1" applyFill="1" applyBorder="1" applyAlignment="1">
      <alignment horizontal="right" wrapText="1"/>
    </xf>
    <xf numFmtId="164" fontId="94" fillId="0" borderId="7" xfId="0" applyNumberFormat="1" applyFont="1" applyFill="1" applyBorder="1"/>
    <xf numFmtId="164" fontId="94" fillId="0" borderId="0" xfId="0" applyNumberFormat="1" applyFont="1" applyFill="1"/>
    <xf numFmtId="166" fontId="91" fillId="0" borderId="0" xfId="0" applyNumberFormat="1" applyFont="1" applyFill="1" applyBorder="1" applyAlignment="1">
      <alignment horizontal="right"/>
    </xf>
    <xf numFmtId="166" fontId="82" fillId="0" borderId="7" xfId="0" applyNumberFormat="1" applyFont="1" applyFill="1" applyBorder="1" applyAlignment="1">
      <alignment horizontal="right"/>
    </xf>
    <xf numFmtId="166" fontId="91" fillId="0" borderId="7" xfId="0" applyNumberFormat="1" applyFont="1" applyFill="1" applyBorder="1" applyAlignment="1">
      <alignment horizontal="right"/>
    </xf>
    <xf numFmtId="0" fontId="80" fillId="0" borderId="0" xfId="0" applyFont="1" applyFill="1"/>
    <xf numFmtId="164" fontId="10" fillId="0" borderId="0" xfId="32" applyNumberFormat="1" applyFont="1" applyFill="1"/>
    <xf numFmtId="164" fontId="10" fillId="0" borderId="7" xfId="32" applyNumberFormat="1" applyFont="1" applyFill="1" applyBorder="1"/>
    <xf numFmtId="166" fontId="10" fillId="0" borderId="0" xfId="32" applyNumberFormat="1" applyFont="1" applyFill="1" applyAlignment="1">
      <alignment horizontal="right"/>
    </xf>
    <xf numFmtId="0" fontId="82" fillId="0" borderId="0" xfId="0" applyFont="1" applyFill="1" applyBorder="1" applyAlignment="1">
      <alignment horizontal="right"/>
    </xf>
    <xf numFmtId="0" fontId="7" fillId="0" borderId="0" xfId="0" applyFont="1" applyFill="1"/>
    <xf numFmtId="0" fontId="7" fillId="0" borderId="0" xfId="0" applyFont="1" applyFill="1" applyAlignment="1">
      <alignment horizontal="center"/>
    </xf>
    <xf numFmtId="6" fontId="7" fillId="0" borderId="7" xfId="0" applyNumberFormat="1" applyFont="1" applyFill="1" applyBorder="1" applyAlignment="1">
      <alignment horizontal="left" wrapText="1"/>
    </xf>
    <xf numFmtId="0" fontId="9" fillId="0" borderId="7" xfId="0" applyFont="1" applyFill="1" applyBorder="1" applyAlignment="1">
      <alignment horizontal="right" wrapText="1"/>
    </xf>
    <xf numFmtId="0" fontId="9" fillId="0" borderId="0" xfId="0" applyFont="1" applyFill="1" applyBorder="1" applyAlignment="1">
      <alignment horizontal="right" wrapText="1"/>
    </xf>
    <xf numFmtId="0" fontId="9" fillId="0" borderId="0" xfId="0" applyFont="1" applyFill="1"/>
    <xf numFmtId="164" fontId="7" fillId="0" borderId="0" xfId="0" applyNumberFormat="1" applyFont="1" applyFill="1"/>
    <xf numFmtId="164" fontId="9" fillId="0" borderId="0" xfId="0" applyNumberFormat="1" applyFont="1" applyFill="1"/>
    <xf numFmtId="0" fontId="7" fillId="0" borderId="9" xfId="0" applyFont="1" applyFill="1" applyBorder="1"/>
    <xf numFmtId="0" fontId="38" fillId="0" borderId="0" xfId="0" applyFont="1" applyFill="1"/>
    <xf numFmtId="6" fontId="9" fillId="0" borderId="0" xfId="0" applyNumberFormat="1" applyFont="1" applyBorder="1" applyAlignment="1">
      <alignment horizontal="left"/>
    </xf>
    <xf numFmtId="164" fontId="7" fillId="0" borderId="0" xfId="21" applyNumberFormat="1" applyFont="1" applyFill="1"/>
    <xf numFmtId="164" fontId="9" fillId="0" borderId="0" xfId="0" applyNumberFormat="1" applyFont="1" applyFill="1" applyBorder="1" applyAlignment="1">
      <alignment horizontal="left"/>
    </xf>
    <xf numFmtId="0" fontId="7" fillId="0" borderId="0" xfId="0" quotePrefix="1" applyFont="1" applyFill="1" applyAlignment="1">
      <alignment horizontal="center"/>
    </xf>
    <xf numFmtId="0" fontId="9" fillId="0" borderId="0" xfId="0" applyFont="1"/>
    <xf numFmtId="0" fontId="7" fillId="0" borderId="0" xfId="0" applyFont="1" applyAlignment="1">
      <alignment wrapText="1"/>
    </xf>
    <xf numFmtId="0" fontId="7" fillId="0" borderId="7" xfId="0" applyFont="1" applyBorder="1"/>
    <xf numFmtId="164" fontId="7" fillId="0" borderId="7" xfId="21" applyNumberFormat="1" applyFont="1" applyFill="1" applyBorder="1"/>
    <xf numFmtId="164" fontId="98" fillId="0" borderId="0" xfId="21" applyNumberFormat="1" applyFont="1" applyFill="1"/>
    <xf numFmtId="164" fontId="98" fillId="0" borderId="0" xfId="21" applyNumberFormat="1" applyFont="1" applyFill="1" applyBorder="1" applyAlignment="1">
      <alignment horizontal="right" wrapText="1"/>
    </xf>
    <xf numFmtId="164" fontId="99" fillId="0" borderId="0" xfId="21" applyNumberFormat="1" applyFont="1" applyFill="1" applyBorder="1" applyAlignment="1">
      <alignment horizontal="left"/>
    </xf>
    <xf numFmtId="0" fontId="7" fillId="0" borderId="0" xfId="0" quotePrefix="1" applyFont="1" applyFill="1"/>
    <xf numFmtId="164" fontId="7" fillId="0" borderId="0" xfId="21" quotePrefix="1" applyNumberFormat="1" applyFont="1" applyFill="1"/>
    <xf numFmtId="0" fontId="7" fillId="0" borderId="7" xfId="0" applyFont="1" applyBorder="1" applyAlignment="1">
      <alignment wrapText="1"/>
    </xf>
    <xf numFmtId="0" fontId="7" fillId="0" borderId="0" xfId="0" applyFont="1" applyAlignment="1"/>
    <xf numFmtId="0" fontId="91" fillId="0" borderId="0" xfId="30" applyFont="1" applyFill="1" applyAlignment="1">
      <alignment horizontal="left"/>
    </xf>
    <xf numFmtId="0" fontId="82" fillId="0" borderId="0" xfId="30" applyFont="1" applyFill="1"/>
    <xf numFmtId="0" fontId="91" fillId="0" borderId="0" xfId="30" applyFont="1" applyFill="1"/>
    <xf numFmtId="0" fontId="91" fillId="0" borderId="0" xfId="30" applyFont="1" applyFill="1" applyAlignment="1">
      <alignment horizontal="center"/>
    </xf>
    <xf numFmtId="0" fontId="91" fillId="0" borderId="0" xfId="30" applyFont="1"/>
    <xf numFmtId="0" fontId="91" fillId="0" borderId="7" xfId="30" quotePrefix="1" applyFont="1" applyBorder="1" applyAlignment="1">
      <alignment horizontal="left"/>
    </xf>
    <xf numFmtId="0" fontId="82" fillId="0" borderId="7" xfId="30" applyFont="1" applyFill="1" applyBorder="1" applyAlignment="1">
      <alignment horizontal="right" wrapText="1"/>
    </xf>
    <xf numFmtId="0" fontId="91" fillId="0" borderId="0" xfId="30" applyFont="1" applyFill="1" applyBorder="1"/>
    <xf numFmtId="0" fontId="91" fillId="0" borderId="14" xfId="30" applyFont="1" applyFill="1" applyBorder="1"/>
    <xf numFmtId="0" fontId="91" fillId="0" borderId="0" xfId="32" applyFont="1"/>
    <xf numFmtId="164" fontId="82" fillId="0" borderId="0" xfId="32" applyNumberFormat="1" applyFont="1" applyFill="1"/>
    <xf numFmtId="0" fontId="91" fillId="0" borderId="7" xfId="32" applyFont="1" applyBorder="1"/>
    <xf numFmtId="164" fontId="82" fillId="0" borderId="7" xfId="32" applyNumberFormat="1" applyFont="1" applyFill="1" applyBorder="1"/>
    <xf numFmtId="164" fontId="82" fillId="0" borderId="9" xfId="30" applyNumberFormat="1" applyFont="1" applyFill="1" applyBorder="1"/>
    <xf numFmtId="0" fontId="82" fillId="0" borderId="0" xfId="30" applyFont="1"/>
    <xf numFmtId="175" fontId="82" fillId="0" borderId="7" xfId="32" applyNumberFormat="1" applyFont="1" applyFill="1" applyBorder="1"/>
    <xf numFmtId="164" fontId="82" fillId="0" borderId="0" xfId="30" applyNumberFormat="1" applyFont="1" applyFill="1" applyBorder="1"/>
    <xf numFmtId="164" fontId="91" fillId="0" borderId="0" xfId="30" applyNumberFormat="1" applyFont="1" applyFill="1" applyBorder="1"/>
    <xf numFmtId="166" fontId="91" fillId="0" borderId="0" xfId="32" applyNumberFormat="1" applyFont="1" applyFill="1" applyBorder="1"/>
    <xf numFmtId="0" fontId="92" fillId="0" borderId="0" xfId="31" applyFont="1" applyFill="1"/>
    <xf numFmtId="0" fontId="100" fillId="0" borderId="0" xfId="31" applyFont="1" applyFill="1"/>
    <xf numFmtId="0" fontId="91" fillId="0" borderId="7" xfId="30" quotePrefix="1" applyFont="1" applyFill="1" applyBorder="1" applyAlignment="1">
      <alignment horizontal="left"/>
    </xf>
    <xf numFmtId="3" fontId="91" fillId="0" borderId="0" xfId="31" applyNumberFormat="1" applyFont="1" applyFill="1"/>
    <xf numFmtId="0" fontId="82" fillId="0" borderId="7" xfId="30" quotePrefix="1" applyFont="1" applyFill="1" applyBorder="1" applyAlignment="1">
      <alignment horizontal="right"/>
    </xf>
    <xf numFmtId="0" fontId="100" fillId="0" borderId="0" xfId="30" applyFont="1" applyFill="1" applyBorder="1"/>
    <xf numFmtId="166" fontId="82" fillId="0" borderId="0" xfId="32" applyNumberFormat="1" applyFont="1" applyFill="1"/>
    <xf numFmtId="166" fontId="91" fillId="0" borderId="0" xfId="32" applyNumberFormat="1" applyFont="1" applyFill="1"/>
    <xf numFmtId="0" fontId="91" fillId="0" borderId="7" xfId="31" applyFont="1" applyBorder="1"/>
    <xf numFmtId="166" fontId="82" fillId="0" borderId="7" xfId="31" applyNumberFormat="1" applyFont="1" applyFill="1" applyBorder="1"/>
    <xf numFmtId="166" fontId="91" fillId="0" borderId="7" xfId="31" applyNumberFormat="1" applyFont="1" applyFill="1" applyBorder="1"/>
    <xf numFmtId="166" fontId="82" fillId="0" borderId="0" xfId="30" applyNumberFormat="1" applyFont="1" applyFill="1"/>
    <xf numFmtId="164" fontId="91" fillId="0" borderId="0" xfId="30" applyNumberFormat="1" applyFont="1" applyFill="1"/>
    <xf numFmtId="166" fontId="91" fillId="0" borderId="0" xfId="30" applyNumberFormat="1" applyFont="1" applyFill="1"/>
    <xf numFmtId="3" fontId="91" fillId="0" borderId="0" xfId="30" applyNumberFormat="1" applyFont="1" applyFill="1"/>
    <xf numFmtId="0" fontId="101" fillId="0" borderId="0" xfId="30" applyFont="1"/>
    <xf numFmtId="0" fontId="100" fillId="0" borderId="0" xfId="30" applyFont="1"/>
    <xf numFmtId="0" fontId="100" fillId="0" borderId="7" xfId="30" quotePrefix="1" applyFont="1" applyBorder="1" applyAlignment="1">
      <alignment horizontal="left"/>
    </xf>
    <xf numFmtId="0" fontId="100" fillId="0" borderId="0" xfId="32" applyFont="1"/>
    <xf numFmtId="0" fontId="100" fillId="0" borderId="7" xfId="31" applyFont="1" applyBorder="1"/>
    <xf numFmtId="166" fontId="82" fillId="0" borderId="7" xfId="30" applyNumberFormat="1" applyFont="1" applyFill="1" applyBorder="1"/>
    <xf numFmtId="0" fontId="82" fillId="0" borderId="0" xfId="31" applyFont="1"/>
    <xf numFmtId="0" fontId="82" fillId="0" borderId="0" xfId="31" applyFont="1" applyFill="1"/>
    <xf numFmtId="0" fontId="82" fillId="0" borderId="0" xfId="31" quotePrefix="1" applyFont="1" applyFill="1" applyBorder="1" applyAlignment="1">
      <alignment horizontal="right"/>
    </xf>
    <xf numFmtId="0" fontId="91" fillId="0" borderId="0" xfId="31" applyFont="1" applyFill="1" applyBorder="1"/>
    <xf numFmtId="0" fontId="82" fillId="0" borderId="0" xfId="31" quotePrefix="1" applyFont="1" applyFill="1" applyBorder="1" applyAlignment="1">
      <alignment horizontal="left"/>
    </xf>
    <xf numFmtId="0" fontId="82" fillId="0" borderId="0" xfId="31" applyFont="1" applyFill="1" applyBorder="1"/>
    <xf numFmtId="164" fontId="91" fillId="0" borderId="0" xfId="31" applyNumberFormat="1" applyFont="1" applyFill="1" applyBorder="1"/>
    <xf numFmtId="3" fontId="91" fillId="0" borderId="0" xfId="31" applyNumberFormat="1" applyFont="1" applyFill="1" applyBorder="1"/>
    <xf numFmtId="0" fontId="91" fillId="0" borderId="0" xfId="31" applyFont="1" applyBorder="1"/>
    <xf numFmtId="166" fontId="82" fillId="0" borderId="0" xfId="31" applyNumberFormat="1" applyFont="1" applyFill="1" applyBorder="1"/>
    <xf numFmtId="166" fontId="82" fillId="0" borderId="0" xfId="31" applyNumberFormat="1" applyFont="1" applyFill="1"/>
    <xf numFmtId="164" fontId="82" fillId="0" borderId="0" xfId="31" applyNumberFormat="1" applyFont="1" applyFill="1"/>
    <xf numFmtId="164" fontId="91" fillId="0" borderId="0" xfId="31" applyNumberFormat="1" applyFont="1" applyFill="1"/>
    <xf numFmtId="165" fontId="91" fillId="0" borderId="0" xfId="31" applyNumberFormat="1" applyFont="1" applyFill="1"/>
    <xf numFmtId="165" fontId="91" fillId="0" borderId="0" xfId="31" applyNumberFormat="1" applyFont="1" applyFill="1" applyBorder="1"/>
    <xf numFmtId="0" fontId="91" fillId="0" borderId="0" xfId="32" applyFont="1" applyBorder="1"/>
    <xf numFmtId="166" fontId="12" fillId="0" borderId="0" xfId="32" applyNumberFormat="1" applyFont="1" applyFill="1" applyAlignment="1">
      <alignment horizontal="right"/>
    </xf>
    <xf numFmtId="0" fontId="10" fillId="0" borderId="7" xfId="156" applyFont="1" applyFill="1" applyBorder="1" applyAlignment="1">
      <alignment wrapText="1"/>
    </xf>
    <xf numFmtId="0" fontId="7" fillId="0" borderId="0" xfId="0" applyFont="1" applyFill="1" applyAlignment="1">
      <alignment horizontal="right"/>
    </xf>
    <xf numFmtId="3" fontId="91" fillId="0" borderId="0" xfId="31" applyNumberFormat="1" applyFont="1" applyFill="1" applyAlignment="1">
      <alignment horizontal="right"/>
    </xf>
    <xf numFmtId="14" fontId="82" fillId="0" borderId="7" xfId="31" quotePrefix="1" applyNumberFormat="1" applyFont="1" applyFill="1" applyBorder="1" applyAlignment="1">
      <alignment horizontal="right"/>
    </xf>
    <xf numFmtId="0" fontId="82" fillId="0" borderId="0" xfId="31" quotePrefix="1" applyFont="1" applyAlignment="1">
      <alignment horizontal="left"/>
    </xf>
    <xf numFmtId="0" fontId="82" fillId="0" borderId="0" xfId="31" quotePrefix="1" applyFont="1" applyFill="1" applyAlignment="1">
      <alignment horizontal="left"/>
    </xf>
    <xf numFmtId="166" fontId="82" fillId="0" borderId="0" xfId="0" applyNumberFormat="1" applyFont="1" applyFill="1"/>
    <xf numFmtId="166" fontId="93" fillId="0" borderId="0" xfId="32" applyNumberFormat="1" applyFont="1" applyFill="1"/>
    <xf numFmtId="166" fontId="82" fillId="0" borderId="7" xfId="0" applyNumberFormat="1" applyFont="1" applyFill="1" applyBorder="1"/>
    <xf numFmtId="166" fontId="93" fillId="0" borderId="7" xfId="31" applyNumberFormat="1" applyFont="1" applyFill="1" applyBorder="1"/>
    <xf numFmtId="164" fontId="91" fillId="0" borderId="7" xfId="31" applyNumberFormat="1" applyFont="1" applyFill="1" applyBorder="1"/>
    <xf numFmtId="166" fontId="101" fillId="0" borderId="0" xfId="30" applyNumberFormat="1" applyFont="1" applyFill="1"/>
    <xf numFmtId="166" fontId="93" fillId="0" borderId="0" xfId="30" applyNumberFormat="1" applyFont="1" applyFill="1"/>
    <xf numFmtId="166" fontId="100" fillId="0" borderId="0" xfId="30" applyNumberFormat="1" applyFont="1" applyFill="1"/>
    <xf numFmtId="166" fontId="93" fillId="0" borderId="0" xfId="31" applyNumberFormat="1" applyFont="1" applyFill="1"/>
    <xf numFmtId="166" fontId="92" fillId="0" borderId="0" xfId="31" applyNumberFormat="1" applyFont="1" applyFill="1"/>
    <xf numFmtId="166" fontId="91" fillId="0" borderId="0" xfId="31" applyNumberFormat="1" applyFont="1" applyFill="1"/>
    <xf numFmtId="0" fontId="93" fillId="0" borderId="0" xfId="31" applyFont="1" applyFill="1"/>
    <xf numFmtId="166" fontId="101" fillId="0" borderId="0" xfId="32" applyNumberFormat="1" applyFont="1" applyFill="1"/>
    <xf numFmtId="166" fontId="91" fillId="0" borderId="0" xfId="0" applyNumberFormat="1" applyFont="1" applyFill="1"/>
    <xf numFmtId="166" fontId="101" fillId="0" borderId="0" xfId="31" applyNumberFormat="1" applyFont="1" applyFill="1" applyBorder="1"/>
    <xf numFmtId="166" fontId="101" fillId="0" borderId="7" xfId="31" applyNumberFormat="1" applyFont="1" applyFill="1" applyBorder="1"/>
    <xf numFmtId="166" fontId="91" fillId="0" borderId="7" xfId="0" applyNumberFormat="1" applyFont="1" applyFill="1" applyBorder="1"/>
    <xf numFmtId="6" fontId="82" fillId="0" borderId="7" xfId="31" quotePrefix="1" applyNumberFormat="1" applyFont="1" applyFill="1" applyBorder="1" applyAlignment="1">
      <alignment horizontal="right"/>
    </xf>
    <xf numFmtId="0" fontId="91" fillId="0" borderId="0" xfId="32" applyFont="1" applyFill="1"/>
    <xf numFmtId="164" fontId="93" fillId="0" borderId="0" xfId="32" applyNumberFormat="1" applyFont="1" applyFill="1"/>
    <xf numFmtId="164" fontId="92" fillId="0" borderId="0" xfId="32" applyNumberFormat="1" applyFont="1" applyFill="1"/>
    <xf numFmtId="0" fontId="91" fillId="0" borderId="7" xfId="31" applyFont="1" applyFill="1" applyBorder="1"/>
    <xf numFmtId="164" fontId="93" fillId="0" borderId="7" xfId="31" applyNumberFormat="1" applyFont="1" applyFill="1" applyBorder="1"/>
    <xf numFmtId="164" fontId="92" fillId="0" borderId="7" xfId="31" applyNumberFormat="1" applyFont="1" applyFill="1" applyBorder="1"/>
    <xf numFmtId="164" fontId="82" fillId="0" borderId="7" xfId="31" applyNumberFormat="1" applyFont="1" applyFill="1" applyBorder="1"/>
    <xf numFmtId="164" fontId="91" fillId="0" borderId="0" xfId="158" applyNumberFormat="1" applyFont="1" applyFill="1" applyBorder="1" applyAlignment="1">
      <alignment vertical="center"/>
    </xf>
    <xf numFmtId="165" fontId="91" fillId="0" borderId="0" xfId="158" applyNumberFormat="1" applyFont="1" applyFill="1" applyAlignment="1">
      <alignment vertical="center" wrapText="1"/>
    </xf>
    <xf numFmtId="0" fontId="0" fillId="0" borderId="0" xfId="0" applyFont="1" applyAlignment="1">
      <alignment horizontal="center"/>
    </xf>
    <xf numFmtId="0" fontId="0" fillId="0" borderId="0" xfId="0" applyFont="1" applyFill="1" applyAlignment="1">
      <alignment horizontal="center"/>
    </xf>
    <xf numFmtId="0" fontId="12" fillId="0" borderId="0" xfId="30" applyFont="1" applyFill="1" applyAlignment="1">
      <alignment horizontal="center"/>
    </xf>
    <xf numFmtId="0" fontId="10" fillId="0" borderId="0" xfId="0" applyFont="1" applyFill="1" applyAlignment="1">
      <alignment horizontal="center"/>
    </xf>
    <xf numFmtId="0" fontId="78" fillId="0" borderId="0" xfId="0" applyFont="1" applyFill="1" applyAlignment="1">
      <alignment horizontal="center"/>
    </xf>
    <xf numFmtId="0" fontId="10" fillId="0" borderId="0" xfId="31" applyFont="1" applyFill="1" applyAlignment="1">
      <alignment horizontal="center"/>
    </xf>
    <xf numFmtId="0" fontId="9" fillId="0" borderId="0" xfId="31" applyFont="1" applyAlignment="1">
      <alignment horizontal="center"/>
    </xf>
    <xf numFmtId="0" fontId="7" fillId="0" borderId="0" xfId="31" applyFont="1" applyFill="1" applyAlignment="1">
      <alignment horizontal="center"/>
    </xf>
    <xf numFmtId="0" fontId="9" fillId="0" borderId="0" xfId="31" applyFont="1" applyFill="1" applyAlignment="1">
      <alignment horizontal="center"/>
    </xf>
    <xf numFmtId="0" fontId="10" fillId="0" borderId="0" xfId="158" applyFont="1" applyFill="1" applyAlignment="1">
      <alignment horizontal="center"/>
    </xf>
    <xf numFmtId="0" fontId="10" fillId="0" borderId="0" xfId="31" applyFont="1" applyBorder="1" applyAlignment="1">
      <alignment horizontal="center"/>
    </xf>
    <xf numFmtId="0" fontId="10" fillId="0" borderId="0" xfId="31" applyFont="1" applyFill="1" applyBorder="1" applyAlignment="1">
      <alignment horizontal="center"/>
    </xf>
    <xf numFmtId="0" fontId="12" fillId="0" borderId="0" xfId="31" applyFont="1" applyAlignment="1">
      <alignment horizontal="center"/>
    </xf>
    <xf numFmtId="0" fontId="12" fillId="0" borderId="0" xfId="31" applyFont="1" applyFill="1" applyAlignment="1">
      <alignment horizontal="center"/>
    </xf>
    <xf numFmtId="166" fontId="12" fillId="0" borderId="0" xfId="32" applyNumberFormat="1" applyFont="1" applyFill="1" applyAlignment="1">
      <alignment horizontal="center"/>
    </xf>
    <xf numFmtId="166" fontId="10" fillId="0" borderId="0" xfId="32" applyNumberFormat="1" applyFont="1" applyFill="1" applyAlignment="1">
      <alignment horizontal="center"/>
    </xf>
    <xf numFmtId="166" fontId="12" fillId="0" borderId="7" xfId="31" applyNumberFormat="1" applyFont="1" applyFill="1" applyBorder="1" applyAlignment="1">
      <alignment horizontal="center"/>
    </xf>
    <xf numFmtId="166" fontId="10" fillId="0" borderId="7" xfId="31" applyNumberFormat="1" applyFont="1" applyFill="1" applyBorder="1" applyAlignment="1">
      <alignment horizontal="center"/>
    </xf>
    <xf numFmtId="166" fontId="12" fillId="0" borderId="0" xfId="30" applyNumberFormat="1" applyFont="1" applyAlignment="1">
      <alignment horizontal="center"/>
    </xf>
    <xf numFmtId="166" fontId="10" fillId="0" borderId="0" xfId="30" applyNumberFormat="1" applyFont="1" applyFill="1" applyAlignment="1">
      <alignment horizontal="center"/>
    </xf>
    <xf numFmtId="0" fontId="37" fillId="0" borderId="0" xfId="31" applyFont="1" applyAlignment="1">
      <alignment horizontal="center"/>
    </xf>
    <xf numFmtId="0" fontId="35" fillId="0" borderId="0" xfId="31" applyFont="1" applyFill="1" applyAlignment="1">
      <alignment horizontal="center"/>
    </xf>
    <xf numFmtId="166" fontId="12" fillId="0" borderId="0" xfId="31" applyNumberFormat="1" applyFont="1" applyFill="1" applyBorder="1" applyAlignment="1">
      <alignment horizontal="center"/>
    </xf>
    <xf numFmtId="166" fontId="10" fillId="0" borderId="0" xfId="31" applyNumberFormat="1" applyFont="1" applyFill="1" applyBorder="1" applyAlignment="1">
      <alignment horizontal="center"/>
    </xf>
    <xf numFmtId="166" fontId="10" fillId="0" borderId="0" xfId="31" quotePrefix="1" applyNumberFormat="1" applyFont="1" applyFill="1" applyAlignment="1">
      <alignment horizontal="center"/>
    </xf>
    <xf numFmtId="166" fontId="10" fillId="0" borderId="0" xfId="31" applyNumberFormat="1" applyFont="1" applyFill="1" applyAlignment="1">
      <alignment horizontal="center"/>
    </xf>
    <xf numFmtId="178" fontId="10" fillId="0" borderId="0" xfId="31" applyNumberFormat="1" applyFont="1" applyFill="1" applyAlignment="1">
      <alignment horizontal="center"/>
    </xf>
    <xf numFmtId="0" fontId="92" fillId="0" borderId="0" xfId="30" applyFont="1" applyFill="1"/>
    <xf numFmtId="3" fontId="92" fillId="0" borderId="0" xfId="31" applyNumberFormat="1" applyFont="1" applyFill="1"/>
    <xf numFmtId="164" fontId="92" fillId="0" borderId="0" xfId="30" applyNumberFormat="1" applyFont="1" applyFill="1"/>
    <xf numFmtId="0" fontId="93" fillId="0" borderId="10" xfId="30" applyFont="1" applyFill="1" applyBorder="1"/>
    <xf numFmtId="165" fontId="92" fillId="0" borderId="0" xfId="30" applyNumberFormat="1" applyFont="1" applyFill="1"/>
    <xf numFmtId="0" fontId="101" fillId="0" borderId="10" xfId="30" applyFont="1" applyFill="1" applyBorder="1"/>
    <xf numFmtId="0" fontId="100" fillId="0" borderId="0" xfId="30" applyFont="1" applyFill="1"/>
    <xf numFmtId="0" fontId="101" fillId="0" borderId="7" xfId="30" applyFont="1" applyFill="1" applyBorder="1" applyAlignment="1">
      <alignment horizontal="right" wrapText="1"/>
    </xf>
    <xf numFmtId="0" fontId="100" fillId="0" borderId="10" xfId="30" applyFont="1" applyFill="1" applyBorder="1"/>
    <xf numFmtId="164" fontId="100" fillId="0" borderId="0" xfId="32" applyNumberFormat="1" applyFont="1" applyFill="1"/>
    <xf numFmtId="164" fontId="100" fillId="0" borderId="7" xfId="32" applyNumberFormat="1" applyFont="1" applyFill="1" applyBorder="1"/>
    <xf numFmtId="166" fontId="100" fillId="0" borderId="11" xfId="32" applyNumberFormat="1" applyFont="1" applyFill="1" applyBorder="1"/>
    <xf numFmtId="0" fontId="100" fillId="0" borderId="7" xfId="30" applyFont="1" applyFill="1" applyBorder="1"/>
    <xf numFmtId="164" fontId="100" fillId="0" borderId="30" xfId="30" applyNumberFormat="1" applyFont="1" applyFill="1" applyBorder="1"/>
    <xf numFmtId="164" fontId="100" fillId="0" borderId="9" xfId="30" applyNumberFormat="1" applyFont="1" applyFill="1" applyBorder="1"/>
    <xf numFmtId="165" fontId="100" fillId="0" borderId="7" xfId="32" applyNumberFormat="1" applyFont="1" applyFill="1" applyBorder="1"/>
    <xf numFmtId="177" fontId="100" fillId="0" borderId="7" xfId="30" applyNumberFormat="1" applyFont="1" applyFill="1" applyBorder="1"/>
    <xf numFmtId="3" fontId="100" fillId="0" borderId="0" xfId="31" applyNumberFormat="1" applyFont="1" applyFill="1"/>
    <xf numFmtId="0" fontId="101" fillId="0" borderId="7" xfId="30" applyFont="1" applyFill="1" applyBorder="1" applyAlignment="1">
      <alignment horizontal="right"/>
    </xf>
    <xf numFmtId="0" fontId="101" fillId="0" borderId="7" xfId="30" quotePrefix="1" applyFont="1" applyFill="1" applyBorder="1" applyAlignment="1">
      <alignment horizontal="right"/>
    </xf>
    <xf numFmtId="0" fontId="101" fillId="0" borderId="0" xfId="30" applyFont="1" applyFill="1"/>
    <xf numFmtId="166" fontId="101" fillId="0" borderId="0" xfId="32" applyNumberFormat="1" applyFont="1" applyFill="1" applyAlignment="1">
      <alignment horizontal="right"/>
    </xf>
    <xf numFmtId="166" fontId="100" fillId="0" borderId="0" xfId="32" applyNumberFormat="1" applyFont="1" applyFill="1" applyAlignment="1">
      <alignment horizontal="right"/>
    </xf>
    <xf numFmtId="166" fontId="101" fillId="0" borderId="7" xfId="32" applyNumberFormat="1" applyFont="1" applyFill="1" applyBorder="1" applyAlignment="1">
      <alignment horizontal="right"/>
    </xf>
    <xf numFmtId="166" fontId="100" fillId="0" borderId="7" xfId="32" applyNumberFormat="1" applyFont="1" applyFill="1" applyBorder="1" applyAlignment="1">
      <alignment horizontal="right"/>
    </xf>
    <xf numFmtId="164" fontId="100" fillId="0" borderId="0" xfId="30" applyNumberFormat="1" applyFont="1" applyFill="1"/>
    <xf numFmtId="0" fontId="100" fillId="0" borderId="7" xfId="30" applyFont="1" applyFill="1" applyBorder="1" applyAlignment="1">
      <alignment horizontal="right"/>
    </xf>
    <xf numFmtId="166" fontId="100" fillId="0" borderId="0" xfId="30" applyNumberFormat="1" applyFont="1" applyFill="1" applyBorder="1"/>
    <xf numFmtId="166" fontId="100" fillId="0" borderId="7" xfId="30" applyNumberFormat="1" applyFont="1" applyFill="1" applyBorder="1"/>
    <xf numFmtId="166" fontId="93" fillId="0" borderId="0" xfId="32" applyNumberFormat="1" applyFont="1" applyFill="1" applyAlignment="1">
      <alignment horizontal="right"/>
    </xf>
    <xf numFmtId="166" fontId="92" fillId="0" borderId="0" xfId="32" applyNumberFormat="1" applyFont="1" applyFill="1" applyAlignment="1">
      <alignment horizontal="right"/>
    </xf>
    <xf numFmtId="3" fontId="92" fillId="0" borderId="0" xfId="30" applyNumberFormat="1" applyFont="1" applyFill="1"/>
    <xf numFmtId="166" fontId="35" fillId="0" borderId="0" xfId="31" applyNumberFormat="1" applyFont="1" applyFill="1" applyBorder="1" applyAlignment="1">
      <alignment horizontal="center"/>
    </xf>
    <xf numFmtId="0" fontId="35" fillId="0" borderId="0" xfId="31" applyFont="1" applyFill="1" applyBorder="1" applyAlignment="1">
      <alignment horizontal="center"/>
    </xf>
    <xf numFmtId="164" fontId="101" fillId="0" borderId="0" xfId="31" applyNumberFormat="1" applyFont="1" applyFill="1"/>
    <xf numFmtId="166" fontId="85" fillId="0" borderId="0" xfId="30" applyNumberFormat="1" applyFont="1" applyFill="1" applyAlignment="1">
      <alignment horizontal="center"/>
    </xf>
    <xf numFmtId="166" fontId="85" fillId="0" borderId="0" xfId="32" applyNumberFormat="1" applyFont="1" applyFill="1" applyAlignment="1">
      <alignment horizontal="center"/>
    </xf>
    <xf numFmtId="166" fontId="85" fillId="0" borderId="7" xfId="32" applyNumberFormat="1" applyFont="1" applyFill="1" applyBorder="1" applyAlignment="1">
      <alignment horizontal="center"/>
    </xf>
    <xf numFmtId="166" fontId="10" fillId="0" borderId="7" xfId="23" applyNumberFormat="1" applyFont="1" applyFill="1" applyBorder="1" applyAlignment="1">
      <alignment horizontal="right"/>
    </xf>
    <xf numFmtId="0" fontId="10" fillId="0" borderId="7" xfId="23" applyFont="1" applyBorder="1" applyAlignment="1">
      <alignment horizontal="left" wrapText="1"/>
    </xf>
    <xf numFmtId="0" fontId="93" fillId="0" borderId="0" xfId="31" quotePrefix="1" applyFont="1" applyFill="1" applyBorder="1" applyAlignment="1">
      <alignment horizontal="right"/>
    </xf>
    <xf numFmtId="0" fontId="10" fillId="0" borderId="7" xfId="32" applyFont="1" applyFill="1" applyBorder="1"/>
    <xf numFmtId="0" fontId="10" fillId="0" borderId="0" xfId="23" applyFont="1" applyFill="1" applyBorder="1" applyAlignment="1">
      <alignment horizontal="left" indent="1"/>
    </xf>
    <xf numFmtId="6" fontId="101" fillId="0" borderId="7" xfId="31" quotePrefix="1" applyNumberFormat="1" applyFont="1" applyFill="1" applyBorder="1" applyAlignment="1">
      <alignment horizontal="right"/>
    </xf>
    <xf numFmtId="0" fontId="101" fillId="0" borderId="0" xfId="31" applyFont="1" applyFill="1"/>
    <xf numFmtId="166" fontId="101" fillId="0" borderId="0" xfId="0" applyNumberFormat="1" applyFont="1" applyFill="1"/>
    <xf numFmtId="166" fontId="101" fillId="0" borderId="7" xfId="0" applyNumberFormat="1" applyFont="1" applyFill="1" applyBorder="1"/>
    <xf numFmtId="166" fontId="101" fillId="0" borderId="0" xfId="30" applyNumberFormat="1" applyFont="1" applyFill="1" applyBorder="1"/>
    <xf numFmtId="166" fontId="101" fillId="0" borderId="7" xfId="30" applyNumberFormat="1" applyFont="1" applyFill="1" applyBorder="1"/>
    <xf numFmtId="166" fontId="12" fillId="0" borderId="0" xfId="30" applyNumberFormat="1" applyFont="1" applyFill="1" applyAlignment="1">
      <alignment horizontal="center"/>
    </xf>
    <xf numFmtId="0" fontId="37" fillId="0" borderId="0" xfId="31" applyFont="1" applyFill="1" applyAlignment="1">
      <alignment horizontal="center"/>
    </xf>
    <xf numFmtId="172" fontId="37" fillId="0" borderId="0" xfId="31" applyNumberFormat="1" applyFont="1" applyFill="1" applyAlignment="1">
      <alignment horizontal="center"/>
    </xf>
    <xf numFmtId="166" fontId="89" fillId="0" borderId="0" xfId="32" applyNumberFormat="1" applyFont="1" applyFill="1" applyAlignment="1">
      <alignment horizontal="center"/>
    </xf>
    <xf numFmtId="166" fontId="89" fillId="0" borderId="7" xfId="32" applyNumberFormat="1" applyFont="1" applyFill="1" applyBorder="1" applyAlignment="1">
      <alignment horizontal="center"/>
    </xf>
    <xf numFmtId="166" fontId="89" fillId="0" borderId="0" xfId="30" applyNumberFormat="1" applyFont="1" applyFill="1" applyAlignment="1">
      <alignment horizontal="center"/>
    </xf>
    <xf numFmtId="0" fontId="12" fillId="0" borderId="0" xfId="31" applyFont="1" applyFill="1" applyBorder="1" applyAlignment="1">
      <alignment horizontal="center"/>
    </xf>
    <xf numFmtId="166" fontId="89" fillId="0" borderId="0" xfId="31" quotePrefix="1" applyNumberFormat="1" applyFont="1" applyFill="1" applyAlignment="1">
      <alignment horizontal="center"/>
    </xf>
    <xf numFmtId="166" fontId="7" fillId="0" borderId="0" xfId="0" applyNumberFormat="1" applyFont="1" applyFill="1" applyAlignment="1">
      <alignment horizontal="right"/>
    </xf>
    <xf numFmtId="164" fontId="12" fillId="0" borderId="8" xfId="23" applyNumberFormat="1" applyFont="1" applyBorder="1" applyAlignment="1">
      <alignment horizontal="right"/>
    </xf>
    <xf numFmtId="166" fontId="12" fillId="0" borderId="9" xfId="179" applyNumberFormat="1" applyFont="1" applyFill="1" applyBorder="1"/>
    <xf numFmtId="0" fontId="12" fillId="0" borderId="7" xfId="0" applyFont="1" applyFill="1" applyBorder="1"/>
    <xf numFmtId="174" fontId="0" fillId="0" borderId="0" xfId="0" applyNumberFormat="1"/>
    <xf numFmtId="0" fontId="91" fillId="0" borderId="0" xfId="33" applyFont="1" applyFill="1" applyBorder="1" applyAlignment="1">
      <alignment horizontal="left" vertical="top" wrapText="1"/>
    </xf>
    <xf numFmtId="164" fontId="91" fillId="0" borderId="0" xfId="33" applyNumberFormat="1" applyFont="1" applyFill="1" applyBorder="1" applyAlignment="1">
      <alignment horizontal="right" vertical="top" wrapText="1"/>
    </xf>
    <xf numFmtId="0" fontId="91" fillId="0" borderId="9" xfId="33" applyFont="1" applyFill="1" applyBorder="1" applyAlignment="1">
      <alignment horizontal="left" vertical="top" wrapText="1"/>
    </xf>
    <xf numFmtId="164" fontId="91" fillId="0" borderId="9" xfId="33" applyNumberFormat="1" applyFont="1" applyFill="1" applyBorder="1" applyAlignment="1">
      <alignment horizontal="right" vertical="top" wrapText="1"/>
    </xf>
    <xf numFmtId="0" fontId="91" fillId="0" borderId="0" xfId="0" applyFont="1" applyAlignment="1">
      <alignment horizontal="left" vertical="top" wrapText="1"/>
    </xf>
    <xf numFmtId="0" fontId="11" fillId="0" borderId="0" xfId="0" applyFont="1" applyFill="1" applyBorder="1"/>
    <xf numFmtId="3" fontId="91" fillId="0" borderId="0" xfId="158" applyNumberFormat="1" applyFont="1" applyFill="1" applyAlignment="1">
      <alignment horizontal="left" wrapText="1" indent="1"/>
    </xf>
    <xf numFmtId="3" fontId="91" fillId="0" borderId="7" xfId="158" applyNumberFormat="1" applyFont="1" applyFill="1" applyBorder="1" applyAlignment="1">
      <alignment horizontal="left" wrapText="1" indent="1"/>
    </xf>
    <xf numFmtId="165" fontId="91" fillId="0" borderId="0" xfId="158" applyNumberFormat="1" applyFont="1" applyFill="1" applyBorder="1" applyAlignment="1">
      <alignment horizontal="left" wrapText="1" indent="1"/>
    </xf>
    <xf numFmtId="0" fontId="91" fillId="0" borderId="0" xfId="0" applyFont="1" applyAlignment="1">
      <alignment horizontal="left" vertical="top"/>
    </xf>
    <xf numFmtId="0" fontId="12" fillId="52" borderId="9" xfId="23" applyFont="1" applyFill="1" applyBorder="1" applyAlignment="1">
      <alignment horizontal="center"/>
    </xf>
    <xf numFmtId="0" fontId="12" fillId="52" borderId="31" xfId="23" applyFont="1" applyFill="1" applyBorder="1" applyAlignment="1">
      <alignment horizontal="center"/>
    </xf>
    <xf numFmtId="164" fontId="10" fillId="49" borderId="34" xfId="23" applyNumberFormat="1" applyFont="1" applyFill="1" applyBorder="1" applyAlignment="1">
      <alignment horizontal="left" vertical="top" wrapText="1"/>
    </xf>
    <xf numFmtId="0" fontId="10" fillId="52" borderId="11" xfId="26" quotePrefix="1" applyFont="1" applyFill="1" applyBorder="1" applyAlignment="1" applyProtection="1">
      <alignment horizontal="center"/>
    </xf>
    <xf numFmtId="0" fontId="10" fillId="52" borderId="7" xfId="26" quotePrefix="1" applyFont="1" applyFill="1" applyBorder="1" applyAlignment="1" applyProtection="1">
      <alignment horizontal="center"/>
    </xf>
    <xf numFmtId="0" fontId="10" fillId="52" borderId="13" xfId="26" quotePrefix="1" applyFont="1" applyFill="1" applyBorder="1" applyAlignment="1" applyProtection="1">
      <alignment horizontal="center"/>
    </xf>
    <xf numFmtId="0" fontId="10" fillId="53" borderId="30" xfId="0" applyFont="1" applyFill="1" applyBorder="1" applyAlignment="1">
      <alignment horizontal="center"/>
    </xf>
    <xf numFmtId="0" fontId="10" fillId="53" borderId="9" xfId="0" applyFont="1" applyFill="1" applyBorder="1" applyAlignment="1">
      <alignment horizontal="center"/>
    </xf>
    <xf numFmtId="0" fontId="10" fillId="53" borderId="31" xfId="0" applyFont="1" applyFill="1" applyBorder="1" applyAlignment="1">
      <alignment horizontal="center"/>
    </xf>
    <xf numFmtId="0" fontId="10" fillId="53" borderId="10" xfId="0" applyFont="1" applyFill="1" applyBorder="1" applyAlignment="1">
      <alignment horizontal="left"/>
    </xf>
    <xf numFmtId="0" fontId="10" fillId="53" borderId="0" xfId="0" applyFont="1" applyFill="1" applyBorder="1" applyAlignment="1">
      <alignment horizontal="left"/>
    </xf>
    <xf numFmtId="0" fontId="10" fillId="53" borderId="14" xfId="0" applyFont="1" applyFill="1" applyBorder="1" applyAlignment="1">
      <alignment horizontal="left"/>
    </xf>
    <xf numFmtId="0" fontId="10" fillId="53" borderId="10" xfId="0" applyFont="1" applyFill="1" applyBorder="1" applyAlignment="1">
      <alignment horizontal="left" vertical="top"/>
    </xf>
    <xf numFmtId="0" fontId="10" fillId="53" borderId="0" xfId="0" applyFont="1" applyFill="1" applyBorder="1" applyAlignment="1">
      <alignment horizontal="left" vertical="top"/>
    </xf>
    <xf numFmtId="0" fontId="10" fillId="53" borderId="14" xfId="0" applyFont="1" applyFill="1" applyBorder="1" applyAlignment="1">
      <alignment horizontal="left" vertical="top"/>
    </xf>
    <xf numFmtId="0" fontId="10" fillId="53" borderId="11" xfId="0" applyFont="1" applyFill="1" applyBorder="1" applyAlignment="1">
      <alignment horizontal="left" vertical="top"/>
    </xf>
    <xf numFmtId="0" fontId="10" fillId="53" borderId="7" xfId="0" applyFont="1" applyFill="1" applyBorder="1" applyAlignment="1">
      <alignment horizontal="left" vertical="top"/>
    </xf>
    <xf numFmtId="0" fontId="10" fillId="53" borderId="13" xfId="0" applyFont="1" applyFill="1" applyBorder="1" applyAlignment="1">
      <alignment horizontal="left" vertical="top"/>
    </xf>
    <xf numFmtId="0" fontId="10" fillId="53" borderId="10" xfId="0" applyFont="1" applyFill="1" applyBorder="1" applyAlignment="1">
      <alignment horizontal="left" vertical="top" wrapText="1"/>
    </xf>
    <xf numFmtId="0" fontId="10" fillId="53" borderId="0" xfId="0" applyFont="1" applyFill="1" applyBorder="1" applyAlignment="1">
      <alignment horizontal="left" vertical="top" wrapText="1"/>
    </xf>
    <xf numFmtId="0" fontId="10" fillId="53" borderId="14" xfId="0" applyFont="1" applyFill="1" applyBorder="1" applyAlignment="1">
      <alignment horizontal="left" vertical="top" wrapText="1"/>
    </xf>
    <xf numFmtId="0" fontId="10" fillId="0" borderId="34" xfId="23" applyFont="1" applyBorder="1" applyAlignment="1">
      <alignment horizontal="left" vertical="top" wrapText="1"/>
    </xf>
    <xf numFmtId="166" fontId="10" fillId="0" borderId="34" xfId="23" applyNumberFormat="1" applyFont="1" applyBorder="1" applyAlignment="1">
      <alignment horizontal="left" vertical="top" wrapText="1"/>
    </xf>
    <xf numFmtId="166" fontId="10" fillId="0" borderId="34" xfId="179" applyNumberFormat="1" applyBorder="1" applyAlignment="1">
      <alignment horizontal="left" vertical="top" wrapText="1"/>
    </xf>
    <xf numFmtId="0" fontId="10" fillId="0" borderId="0" xfId="34" applyFont="1" applyFill="1" applyAlignment="1">
      <alignment horizontal="left" wrapText="1"/>
    </xf>
    <xf numFmtId="0" fontId="10" fillId="0" borderId="0" xfId="34" applyFont="1" applyFill="1" applyAlignment="1">
      <alignment horizontal="left" vertical="center" wrapText="1"/>
    </xf>
    <xf numFmtId="0" fontId="10" fillId="0" borderId="0" xfId="23" applyFont="1" applyAlignment="1">
      <alignment horizontal="left" vertical="center" wrapText="1"/>
    </xf>
    <xf numFmtId="0" fontId="91" fillId="0" borderId="0" xfId="158" applyFont="1" applyFill="1" applyAlignment="1">
      <alignment horizontal="left" vertical="center" wrapText="1"/>
    </xf>
    <xf numFmtId="166" fontId="100" fillId="0" borderId="10" xfId="32" applyNumberFormat="1" applyFont="1" applyFill="1" applyBorder="1" applyAlignment="1">
      <alignment horizontal="center"/>
    </xf>
    <xf numFmtId="166" fontId="100" fillId="0" borderId="0" xfId="32" applyNumberFormat="1" applyFont="1" applyFill="1" applyBorder="1" applyAlignment="1">
      <alignment horizontal="center"/>
    </xf>
    <xf numFmtId="0" fontId="82" fillId="0" borderId="0" xfId="30" quotePrefix="1" applyFont="1" applyFill="1" applyBorder="1" applyAlignment="1">
      <alignment horizontal="center"/>
    </xf>
    <xf numFmtId="0" fontId="82" fillId="0" borderId="14" xfId="30" quotePrefix="1" applyFont="1" applyFill="1" applyBorder="1" applyAlignment="1">
      <alignment horizontal="center"/>
    </xf>
    <xf numFmtId="0" fontId="82" fillId="0" borderId="10" xfId="30" quotePrefix="1" applyFont="1" applyFill="1" applyBorder="1" applyAlignment="1">
      <alignment horizontal="center"/>
    </xf>
    <xf numFmtId="164" fontId="82" fillId="0" borderId="7" xfId="32" applyNumberFormat="1" applyFont="1" applyFill="1" applyBorder="1" applyAlignment="1">
      <alignment horizontal="center"/>
    </xf>
    <xf numFmtId="164" fontId="82" fillId="0" borderId="13" xfId="32" applyNumberFormat="1" applyFont="1" applyFill="1" applyBorder="1" applyAlignment="1">
      <alignment horizontal="center"/>
    </xf>
    <xf numFmtId="0" fontId="101" fillId="0" borderId="11" xfId="30" applyFont="1" applyFill="1" applyBorder="1" applyAlignment="1">
      <alignment horizontal="center" wrapText="1"/>
    </xf>
    <xf numFmtId="0" fontId="101" fillId="0" borderId="7" xfId="30" applyFont="1" applyFill="1" applyBorder="1" applyAlignment="1">
      <alignment horizontal="center" wrapText="1"/>
    </xf>
    <xf numFmtId="164" fontId="100" fillId="0" borderId="0" xfId="32" applyNumberFormat="1" applyFont="1" applyFill="1" applyBorder="1" applyAlignment="1">
      <alignment horizontal="center"/>
    </xf>
    <xf numFmtId="164" fontId="100" fillId="0" borderId="14" xfId="32" applyNumberFormat="1" applyFont="1" applyFill="1" applyBorder="1" applyAlignment="1">
      <alignment horizontal="center"/>
    </xf>
    <xf numFmtId="164" fontId="100" fillId="0" borderId="7" xfId="32" applyNumberFormat="1" applyFont="1" applyFill="1" applyBorder="1" applyAlignment="1">
      <alignment horizontal="center"/>
    </xf>
    <xf numFmtId="164" fontId="100" fillId="0" borderId="13" xfId="32" applyNumberFormat="1" applyFont="1" applyFill="1" applyBorder="1" applyAlignment="1">
      <alignment horizontal="center"/>
    </xf>
    <xf numFmtId="0" fontId="82" fillId="0" borderId="7" xfId="30" applyFont="1" applyFill="1" applyBorder="1" applyAlignment="1">
      <alignment horizontal="center" wrapText="1"/>
    </xf>
    <xf numFmtId="0" fontId="82" fillId="0" borderId="13" xfId="30" applyFont="1" applyFill="1" applyBorder="1" applyAlignment="1">
      <alignment horizontal="center" wrapText="1"/>
    </xf>
    <xf numFmtId="164" fontId="82" fillId="0" borderId="0" xfId="32" applyNumberFormat="1" applyFont="1" applyFill="1" applyBorder="1" applyAlignment="1">
      <alignment horizontal="center"/>
    </xf>
    <xf numFmtId="164" fontId="82" fillId="0" borderId="14" xfId="32" applyNumberFormat="1" applyFont="1" applyFill="1" applyBorder="1" applyAlignment="1">
      <alignment horizontal="center"/>
    </xf>
    <xf numFmtId="0" fontId="101" fillId="0" borderId="10" xfId="30" quotePrefix="1" applyFont="1" applyFill="1" applyBorder="1" applyAlignment="1">
      <alignment horizontal="center"/>
    </xf>
    <xf numFmtId="0" fontId="101" fillId="0" borderId="0" xfId="30" quotePrefix="1" applyFont="1" applyFill="1" applyBorder="1" applyAlignment="1">
      <alignment horizontal="center"/>
    </xf>
    <xf numFmtId="0" fontId="101" fillId="0" borderId="14" xfId="30" quotePrefix="1" applyFont="1" applyFill="1" applyBorder="1" applyAlignment="1">
      <alignment horizontal="center"/>
    </xf>
    <xf numFmtId="0" fontId="101" fillId="0" borderId="13" xfId="30" applyFont="1" applyFill="1" applyBorder="1" applyAlignment="1">
      <alignment horizontal="center" wrapText="1"/>
    </xf>
    <xf numFmtId="164" fontId="100" fillId="0" borderId="9" xfId="30" applyNumberFormat="1" applyFont="1" applyFill="1" applyBorder="1" applyAlignment="1">
      <alignment horizontal="center"/>
    </xf>
    <xf numFmtId="164" fontId="100" fillId="0" borderId="31" xfId="30" applyNumberFormat="1" applyFont="1" applyFill="1" applyBorder="1" applyAlignment="1">
      <alignment horizontal="center"/>
    </xf>
    <xf numFmtId="164" fontId="82" fillId="0" borderId="9" xfId="30" applyNumberFormat="1" applyFont="1" applyFill="1" applyBorder="1" applyAlignment="1">
      <alignment horizontal="center"/>
    </xf>
    <xf numFmtId="164" fontId="82" fillId="0" borderId="31" xfId="30" applyNumberFormat="1" applyFont="1" applyFill="1" applyBorder="1" applyAlignment="1">
      <alignment horizontal="center"/>
    </xf>
    <xf numFmtId="0" fontId="91" fillId="0" borderId="0" xfId="31" applyFont="1" applyFill="1" applyAlignment="1">
      <alignment horizontal="left" vertical="center" wrapText="1"/>
    </xf>
    <xf numFmtId="0" fontId="82" fillId="0" borderId="0" xfId="0" applyFont="1" applyBorder="1" applyAlignment="1">
      <alignment horizontal="left"/>
    </xf>
    <xf numFmtId="0" fontId="82" fillId="0" borderId="7" xfId="0" applyFont="1" applyBorder="1" applyAlignment="1">
      <alignment horizontal="left"/>
    </xf>
    <xf numFmtId="0" fontId="82" fillId="0" borderId="7" xfId="0" applyFont="1" applyFill="1" applyBorder="1" applyAlignment="1">
      <alignment horizontal="center" wrapText="1"/>
    </xf>
    <xf numFmtId="0" fontId="82" fillId="0" borderId="0" xfId="0" applyFont="1" applyFill="1" applyBorder="1" applyAlignment="1">
      <alignment horizontal="right" wrapText="1"/>
    </xf>
    <xf numFmtId="0" fontId="82" fillId="0" borderId="7" xfId="0" applyFont="1" applyFill="1" applyBorder="1" applyAlignment="1">
      <alignment horizontal="right" wrapText="1"/>
    </xf>
    <xf numFmtId="0" fontId="91" fillId="0" borderId="0" xfId="0" applyFont="1" applyBorder="1" applyAlignment="1">
      <alignment horizontal="left"/>
    </xf>
    <xf numFmtId="0" fontId="91" fillId="0" borderId="7" xfId="0" applyFont="1" applyBorder="1" applyAlignment="1">
      <alignment horizontal="left"/>
    </xf>
    <xf numFmtId="0" fontId="91" fillId="0" borderId="7" xfId="0" applyFont="1" applyFill="1" applyBorder="1" applyAlignment="1">
      <alignment horizontal="center" wrapText="1"/>
    </xf>
    <xf numFmtId="0" fontId="91" fillId="0" borderId="0" xfId="0" applyFont="1" applyFill="1" applyBorder="1" applyAlignment="1">
      <alignment horizontal="right" wrapText="1"/>
    </xf>
    <xf numFmtId="0" fontId="91" fillId="0" borderId="7" xfId="0" applyFont="1" applyFill="1" applyBorder="1" applyAlignment="1">
      <alignment horizontal="right" wrapText="1"/>
    </xf>
    <xf numFmtId="0" fontId="91" fillId="0" borderId="0" xfId="0" applyFont="1" applyAlignment="1">
      <alignment horizontal="left" vertical="top" wrapText="1"/>
    </xf>
    <xf numFmtId="0" fontId="91" fillId="0" borderId="0" xfId="33" applyFont="1" applyFill="1" applyBorder="1" applyAlignment="1">
      <alignment horizontal="left" vertical="top" wrapText="1"/>
    </xf>
    <xf numFmtId="0" fontId="10" fillId="0" borderId="0" xfId="33" applyFont="1" applyFill="1" applyBorder="1" applyAlignment="1">
      <alignment horizontal="left" vertical="top" wrapText="1"/>
    </xf>
    <xf numFmtId="0" fontId="10" fillId="0" borderId="0" xfId="30" applyFont="1" applyFill="1" applyAlignment="1">
      <alignment horizontal="left" vertical="top" wrapText="1"/>
    </xf>
    <xf numFmtId="0" fontId="10" fillId="0" borderId="0" xfId="0" applyFont="1" applyFill="1" applyAlignment="1">
      <alignment horizontal="left" vertical="top" wrapText="1"/>
    </xf>
    <xf numFmtId="0" fontId="10" fillId="0" borderId="0" xfId="0" applyFont="1" applyFill="1" applyAlignment="1">
      <alignment vertical="top" wrapText="1"/>
    </xf>
    <xf numFmtId="0" fontId="10" fillId="0" borderId="0" xfId="0" applyFont="1" applyAlignment="1">
      <alignment wrapText="1"/>
    </xf>
    <xf numFmtId="0" fontId="10" fillId="0" borderId="0" xfId="40" applyFont="1" applyFill="1" applyAlignment="1">
      <alignment horizontal="left" vertical="top" wrapText="1"/>
    </xf>
    <xf numFmtId="0" fontId="10" fillId="0" borderId="0" xfId="40" applyFont="1" applyAlignment="1">
      <alignment wrapText="1"/>
    </xf>
  </cellXfs>
  <cellStyles count="189">
    <cellStyle name="20 % - Aksentti1" xfId="1" builtinId="30" customBuiltin="1"/>
    <cellStyle name="20 % - Aksentti1 2" xfId="88" xr:uid="{00000000-0005-0000-0000-000001000000}"/>
    <cellStyle name="20 % - Aksentti1 3" xfId="133" xr:uid="{00000000-0005-0000-0000-000002000000}"/>
    <cellStyle name="20 % - Aksentti1 3 2" xfId="163" xr:uid="{00000000-0005-0000-0000-000003000000}"/>
    <cellStyle name="20 % - Aksentti2" xfId="2" builtinId="34" customBuiltin="1"/>
    <cellStyle name="20 % - Aksentti2 2" xfId="89" xr:uid="{00000000-0005-0000-0000-000005000000}"/>
    <cellStyle name="20 % - Aksentti2 3" xfId="135" xr:uid="{00000000-0005-0000-0000-000006000000}"/>
    <cellStyle name="20 % - Aksentti2 3 2" xfId="165" xr:uid="{00000000-0005-0000-0000-000007000000}"/>
    <cellStyle name="20 % - Aksentti3" xfId="3" builtinId="38" customBuiltin="1"/>
    <cellStyle name="20 % - Aksentti3 2" xfId="90" xr:uid="{00000000-0005-0000-0000-000009000000}"/>
    <cellStyle name="20 % - Aksentti3 3" xfId="137" xr:uid="{00000000-0005-0000-0000-00000A000000}"/>
    <cellStyle name="20 % - Aksentti3 3 2" xfId="167" xr:uid="{00000000-0005-0000-0000-00000B000000}"/>
    <cellStyle name="20 % - Aksentti4" xfId="4" builtinId="42" customBuiltin="1"/>
    <cellStyle name="20 % - Aksentti4 2" xfId="91" xr:uid="{00000000-0005-0000-0000-00000D000000}"/>
    <cellStyle name="20 % - Aksentti4 3" xfId="139" xr:uid="{00000000-0005-0000-0000-00000E000000}"/>
    <cellStyle name="20 % - Aksentti4 3 2" xfId="169" xr:uid="{00000000-0005-0000-0000-00000F000000}"/>
    <cellStyle name="20 % - Aksentti5" xfId="5" builtinId="46" customBuiltin="1"/>
    <cellStyle name="20 % - Aksentti5 2" xfId="92" xr:uid="{00000000-0005-0000-0000-000011000000}"/>
    <cellStyle name="20 % - Aksentti5 3" xfId="141" xr:uid="{00000000-0005-0000-0000-000012000000}"/>
    <cellStyle name="20 % - Aksentti5 3 2" xfId="171" xr:uid="{00000000-0005-0000-0000-000013000000}"/>
    <cellStyle name="20 % - Aksentti6" xfId="6" builtinId="50" customBuiltin="1"/>
    <cellStyle name="20 % - Aksentti6 2" xfId="93" xr:uid="{00000000-0005-0000-0000-000015000000}"/>
    <cellStyle name="20 % - Aksentti6 3" xfId="143" xr:uid="{00000000-0005-0000-0000-000016000000}"/>
    <cellStyle name="20 % - Aksentti6 3 2" xfId="173" xr:uid="{00000000-0005-0000-0000-000017000000}"/>
    <cellStyle name="40 % - Aksentti1" xfId="7" builtinId="31" customBuiltin="1"/>
    <cellStyle name="40 % - Aksentti1 2" xfId="94" xr:uid="{00000000-0005-0000-0000-000019000000}"/>
    <cellStyle name="40 % - Aksentti1 3" xfId="134" xr:uid="{00000000-0005-0000-0000-00001A000000}"/>
    <cellStyle name="40 % - Aksentti1 3 2" xfId="164" xr:uid="{00000000-0005-0000-0000-00001B000000}"/>
    <cellStyle name="40 % - Aksentti2" xfId="8" builtinId="35" customBuiltin="1"/>
    <cellStyle name="40 % - Aksentti2 2" xfId="95" xr:uid="{00000000-0005-0000-0000-00001D000000}"/>
    <cellStyle name="40 % - Aksentti2 3" xfId="136" xr:uid="{00000000-0005-0000-0000-00001E000000}"/>
    <cellStyle name="40 % - Aksentti2 3 2" xfId="166" xr:uid="{00000000-0005-0000-0000-00001F000000}"/>
    <cellStyle name="40 % - Aksentti3" xfId="9" builtinId="39" customBuiltin="1"/>
    <cellStyle name="40 % - Aksentti3 2" xfId="96" xr:uid="{00000000-0005-0000-0000-000021000000}"/>
    <cellStyle name="40 % - Aksentti3 3" xfId="138" xr:uid="{00000000-0005-0000-0000-000022000000}"/>
    <cellStyle name="40 % - Aksentti3 3 2" xfId="168" xr:uid="{00000000-0005-0000-0000-000023000000}"/>
    <cellStyle name="40 % - Aksentti4" xfId="10" builtinId="43" customBuiltin="1"/>
    <cellStyle name="40 % - Aksentti4 2" xfId="97" xr:uid="{00000000-0005-0000-0000-000025000000}"/>
    <cellStyle name="40 % - Aksentti4 3" xfId="140" xr:uid="{00000000-0005-0000-0000-000026000000}"/>
    <cellStyle name="40 % - Aksentti4 3 2" xfId="170" xr:uid="{00000000-0005-0000-0000-000027000000}"/>
    <cellStyle name="40 % - Aksentti5" xfId="11" builtinId="47" customBuiltin="1"/>
    <cellStyle name="40 % - Aksentti5 2" xfId="98" xr:uid="{00000000-0005-0000-0000-000029000000}"/>
    <cellStyle name="40 % - Aksentti5 3" xfId="142" xr:uid="{00000000-0005-0000-0000-00002A000000}"/>
    <cellStyle name="40 % - Aksentti5 3 2" xfId="172" xr:uid="{00000000-0005-0000-0000-00002B000000}"/>
    <cellStyle name="40 % - Aksentti6" xfId="12" builtinId="51" customBuiltin="1"/>
    <cellStyle name="40 % - Aksentti6 2" xfId="99" xr:uid="{00000000-0005-0000-0000-00002D000000}"/>
    <cellStyle name="40 % - Aksentti6 3" xfId="144" xr:uid="{00000000-0005-0000-0000-00002E000000}"/>
    <cellStyle name="40 % - Aksentti6 3 2" xfId="174" xr:uid="{00000000-0005-0000-0000-00002F000000}"/>
    <cellStyle name="60 % - Aksentti1" xfId="13" builtinId="32" customBuiltin="1"/>
    <cellStyle name="60 % - Aksentti1 2" xfId="100" xr:uid="{00000000-0005-0000-0000-000031000000}"/>
    <cellStyle name="60 % - Aksentti2" xfId="14" builtinId="36" customBuiltin="1"/>
    <cellStyle name="60 % - Aksentti2 2" xfId="101" xr:uid="{00000000-0005-0000-0000-000033000000}"/>
    <cellStyle name="60 % - Aksentti3" xfId="15" builtinId="40" customBuiltin="1"/>
    <cellStyle name="60 % - Aksentti3 2" xfId="102" xr:uid="{00000000-0005-0000-0000-000035000000}"/>
    <cellStyle name="60 % - Aksentti4" xfId="16" builtinId="44" customBuiltin="1"/>
    <cellStyle name="60 % - Aksentti4 2" xfId="103" xr:uid="{00000000-0005-0000-0000-000037000000}"/>
    <cellStyle name="60 % - Aksentti5" xfId="17" builtinId="48" customBuiltin="1"/>
    <cellStyle name="60 % - Aksentti5 2" xfId="104" xr:uid="{00000000-0005-0000-0000-000039000000}"/>
    <cellStyle name="60 % - Aksentti6" xfId="18" builtinId="52" customBuiltin="1"/>
    <cellStyle name="60 % - Aksentti6 2" xfId="105" xr:uid="{00000000-0005-0000-0000-00003B000000}"/>
    <cellStyle name="Accent1" xfId="60" xr:uid="{00000000-0005-0000-0000-00003C000000}"/>
    <cellStyle name="Accent2" xfId="61" xr:uid="{00000000-0005-0000-0000-00003D000000}"/>
    <cellStyle name="Accent3" xfId="62" xr:uid="{00000000-0005-0000-0000-00003E000000}"/>
    <cellStyle name="Accent4" xfId="63" xr:uid="{00000000-0005-0000-0000-00003F000000}"/>
    <cellStyle name="Accent5" xfId="64" xr:uid="{00000000-0005-0000-0000-000040000000}"/>
    <cellStyle name="Accent6" xfId="65" xr:uid="{00000000-0005-0000-0000-000041000000}"/>
    <cellStyle name="Aksentti1 2" xfId="106" xr:uid="{00000000-0005-0000-0000-000042000000}"/>
    <cellStyle name="Aksentti2 2" xfId="107" xr:uid="{00000000-0005-0000-0000-000043000000}"/>
    <cellStyle name="Aksentti3 2" xfId="108" xr:uid="{00000000-0005-0000-0000-000044000000}"/>
    <cellStyle name="Aksentti4 2" xfId="109" xr:uid="{00000000-0005-0000-0000-000045000000}"/>
    <cellStyle name="Aksentti5 2" xfId="110" xr:uid="{00000000-0005-0000-0000-000046000000}"/>
    <cellStyle name="Aksentti6 2" xfId="111" xr:uid="{00000000-0005-0000-0000-000047000000}"/>
    <cellStyle name="Bad" xfId="52" xr:uid="{00000000-0005-0000-0000-000048000000}"/>
    <cellStyle name="Calculation" xfId="55" xr:uid="{00000000-0005-0000-0000-000049000000}"/>
    <cellStyle name="Check Cell" xfId="57" xr:uid="{00000000-0005-0000-0000-00004A000000}"/>
    <cellStyle name="Erotin 2" xfId="178" xr:uid="{00000000-0005-0000-0000-00004C000000}"/>
    <cellStyle name="Erotin 3" xfId="184" xr:uid="{00000000-0005-0000-0000-00004D000000}"/>
    <cellStyle name="Erotin 3 2" xfId="187" xr:uid="{00000000-0005-0000-0000-00004E000000}"/>
    <cellStyle name="Explanatory Text" xfId="59" xr:uid="{00000000-0005-0000-0000-00004F000000}"/>
    <cellStyle name="Good" xfId="51" xr:uid="{00000000-0005-0000-0000-000050000000}"/>
    <cellStyle name="Heading 1" xfId="47" xr:uid="{00000000-0005-0000-0000-000051000000}"/>
    <cellStyle name="Heading 2" xfId="48" xr:uid="{00000000-0005-0000-0000-000052000000}"/>
    <cellStyle name="Heading 3" xfId="49" xr:uid="{00000000-0005-0000-0000-000053000000}"/>
    <cellStyle name="Heading 4" xfId="50" xr:uid="{00000000-0005-0000-0000-000054000000}"/>
    <cellStyle name="Huomautus 2" xfId="66" xr:uid="{00000000-0005-0000-0000-000055000000}"/>
    <cellStyle name="Huomautus 2 2" xfId="149" xr:uid="{00000000-0005-0000-0000-000056000000}"/>
    <cellStyle name="Huomautus 2 2 2" xfId="175" xr:uid="{00000000-0005-0000-0000-000057000000}"/>
    <cellStyle name="Huomautus 2 3" xfId="159" xr:uid="{00000000-0005-0000-0000-000058000000}"/>
    <cellStyle name="Huomautus 3" xfId="112" xr:uid="{00000000-0005-0000-0000-000059000000}"/>
    <cellStyle name="Huono 2" xfId="113" xr:uid="{00000000-0005-0000-0000-00005B000000}"/>
    <cellStyle name="Hyperlink" xfId="67" xr:uid="{00000000-0005-0000-0000-00005C000000}"/>
    <cellStyle name="Hyvä 2" xfId="114" xr:uid="{00000000-0005-0000-0000-00005D000000}"/>
    <cellStyle name="Input" xfId="53" xr:uid="{00000000-0005-0000-0000-00005E000000}"/>
    <cellStyle name="Laskenta 2" xfId="115" xr:uid="{00000000-0005-0000-0000-00005F000000}"/>
    <cellStyle name="Linked Cell" xfId="56" xr:uid="{00000000-0005-0000-0000-000060000000}"/>
    <cellStyle name="Linkitetty solu 2" xfId="116" xr:uid="{00000000-0005-0000-0000-000061000000}"/>
    <cellStyle name="Neutraali" xfId="19" builtinId="28" customBuiltin="1"/>
    <cellStyle name="Neutraali 2" xfId="117" xr:uid="{00000000-0005-0000-0000-000063000000}"/>
    <cellStyle name="Normaali" xfId="0" builtinId="0"/>
    <cellStyle name="Normaali 10" xfId="180" xr:uid="{00000000-0005-0000-0000-000065000000}"/>
    <cellStyle name="Normaali 11" xfId="182" xr:uid="{00000000-0005-0000-0000-000066000000}"/>
    <cellStyle name="Normaali 11 2" xfId="186" xr:uid="{00000000-0005-0000-0000-000067000000}"/>
    <cellStyle name="Normaali 2" xfId="20" xr:uid="{00000000-0005-0000-0000-000068000000}"/>
    <cellStyle name="Normaali 2 2" xfId="21" xr:uid="{00000000-0005-0000-0000-000069000000}"/>
    <cellStyle name="Normaali 2 2 2" xfId="68" xr:uid="{00000000-0005-0000-0000-00006A000000}"/>
    <cellStyle name="Normaali 3" xfId="22" xr:uid="{00000000-0005-0000-0000-00006B000000}"/>
    <cellStyle name="Normaali 3 2" xfId="43" xr:uid="{00000000-0005-0000-0000-00006C000000}"/>
    <cellStyle name="Normaali 3 3" xfId="69" xr:uid="{00000000-0005-0000-0000-00006D000000}"/>
    <cellStyle name="Normaali 4" xfId="41" xr:uid="{00000000-0005-0000-0000-00006E000000}"/>
    <cellStyle name="Normaali 4 2" xfId="70" xr:uid="{00000000-0005-0000-0000-00006F000000}"/>
    <cellStyle name="Normaali 4 2 2" xfId="150" xr:uid="{00000000-0005-0000-0000-000070000000}"/>
    <cellStyle name="Normaali 4 2 2 2" xfId="176" xr:uid="{00000000-0005-0000-0000-000071000000}"/>
    <cellStyle name="Normaali 4 2 3" xfId="160" xr:uid="{00000000-0005-0000-0000-000072000000}"/>
    <cellStyle name="Normaali 5" xfId="42" xr:uid="{00000000-0005-0000-0000-000073000000}"/>
    <cellStyle name="Normaali 5 2" xfId="46" xr:uid="{00000000-0005-0000-0000-000074000000}"/>
    <cellStyle name="Normaali 5 2 2" xfId="148" xr:uid="{00000000-0005-0000-0000-000075000000}"/>
    <cellStyle name="Normaali 6" xfId="45" xr:uid="{00000000-0005-0000-0000-000076000000}"/>
    <cellStyle name="Normaali 6 2" xfId="147" xr:uid="{00000000-0005-0000-0000-000077000000}"/>
    <cellStyle name="Normaali 7" xfId="145" xr:uid="{00000000-0005-0000-0000-000078000000}"/>
    <cellStyle name="Normaali 8" xfId="87" xr:uid="{00000000-0005-0000-0000-000079000000}"/>
    <cellStyle name="Normaali 8 2" xfId="151" xr:uid="{00000000-0005-0000-0000-00007A000000}"/>
    <cellStyle name="Normaali 9" xfId="131" xr:uid="{00000000-0005-0000-0000-00007B000000}"/>
    <cellStyle name="Normaali 9 2" xfId="161" xr:uid="{00000000-0005-0000-0000-00007C000000}"/>
    <cellStyle name="Normaali_1001 L&amp;T OYJ VUOSIKERTOMUS 2003" xfId="23" xr:uid="{00000000-0005-0000-0000-00007D000000}"/>
    <cellStyle name="Normaali_1001 L&amp;T OYJ VUOSIKERTOMUS 2003_IAS1_laskelmat malli" xfId="24" xr:uid="{00000000-0005-0000-0000-00007E000000}"/>
    <cellStyle name="Normaali_1001 L&amp;T OYJ VUOSIKERTOMUS 2003_IAS1_laskelmat malli 2" xfId="156" xr:uid="{00000000-0005-0000-0000-00007F000000}"/>
    <cellStyle name="Normaali_IFRS TASE" xfId="25" xr:uid="{00000000-0005-0000-0000-000081000000}"/>
    <cellStyle name="Normaali_IFRS- TULOSLASKELMA MALLIT" xfId="26" xr:uid="{00000000-0005-0000-0000-000082000000}"/>
    <cellStyle name="Normaali_IFRS- TULOSLASKELMA MALLIT_IAS1_laskelmat malli" xfId="27" xr:uid="{00000000-0005-0000-0000-000083000000}"/>
    <cellStyle name="Normaali_IFRS- TULOSLASKELMA MALLIT_IAS1_laskelmat malli 2" xfId="185" xr:uid="{00000000-0005-0000-0000-000084000000}"/>
    <cellStyle name="Normaali_LTKASSAVIRTA2000" xfId="28" xr:uid="{00000000-0005-0000-0000-000085000000}"/>
    <cellStyle name="Normaali_LTKASSAVIRTA2000 2" xfId="157" xr:uid="{00000000-0005-0000-0000-000086000000}"/>
    <cellStyle name="Normaali_LTKASSAVIRTA2000_IAS1_laskelmat malli" xfId="29" xr:uid="{00000000-0005-0000-0000-000087000000}"/>
    <cellStyle name="Normaali_LTKASSAVIRTA2000_IAS1_laskelmat malli 2" xfId="158" xr:uid="{00000000-0005-0000-0000-000088000000}"/>
    <cellStyle name="Normaali_MATLIIKEV" xfId="30" xr:uid="{00000000-0005-0000-0000-000089000000}"/>
    <cellStyle name="Normaali_OYJRAHLASKELMA 2" xfId="179" xr:uid="{00000000-0005-0000-0000-00008D000000}"/>
    <cellStyle name="Normaali_PROFORMA092001" xfId="31" xr:uid="{00000000-0005-0000-0000-00008E000000}"/>
    <cellStyle name="Normaali_PÖRSSI Q1 2006 2" xfId="40" xr:uid="{00000000-0005-0000-0000-00008F000000}"/>
    <cellStyle name="Normaali_pörssi062000" xfId="32" xr:uid="{00000000-0005-0000-0000-000090000000}"/>
    <cellStyle name="Normaali_rahlaskVUOSIKERT" xfId="33" xr:uid="{00000000-0005-0000-0000-000091000000}"/>
    <cellStyle name="Normaali_Tunnusluvut032000" xfId="34" xr:uid="{00000000-0005-0000-0000-000093000000}"/>
    <cellStyle name="Normaali_Tunnusluvut032000_IAS1_laskelmat malli" xfId="35" xr:uid="{00000000-0005-0000-0000-000094000000}"/>
    <cellStyle name="Normaali_Tunnusluvut032000_IAS1_laskelmat malli 2" xfId="155" xr:uid="{00000000-0005-0000-0000-000095000000}"/>
    <cellStyle name="Normaali_WHA" xfId="152" xr:uid="{00000000-0005-0000-0000-000096000000}"/>
    <cellStyle name="Note" xfId="36" xr:uid="{00000000-0005-0000-0000-000097000000}"/>
    <cellStyle name="Note 2" xfId="37" xr:uid="{00000000-0005-0000-0000-000098000000}"/>
    <cellStyle name="Note 3" xfId="71" xr:uid="{00000000-0005-0000-0000-000099000000}"/>
    <cellStyle name="Otsikko" xfId="38" builtinId="15" customBuiltin="1"/>
    <cellStyle name="Otsikko 1 2" xfId="119" xr:uid="{00000000-0005-0000-0000-00009B000000}"/>
    <cellStyle name="Otsikko 2 2" xfId="120" xr:uid="{00000000-0005-0000-0000-00009C000000}"/>
    <cellStyle name="Otsikko 3 2" xfId="121" xr:uid="{00000000-0005-0000-0000-00009D000000}"/>
    <cellStyle name="Otsikko 4 2" xfId="122" xr:uid="{00000000-0005-0000-0000-00009E000000}"/>
    <cellStyle name="Otsikko 5" xfId="118" xr:uid="{00000000-0005-0000-0000-00009F000000}"/>
    <cellStyle name="Output" xfId="54" xr:uid="{00000000-0005-0000-0000-0000A0000000}"/>
    <cellStyle name="Percent" xfId="153" xr:uid="{00000000-0005-0000-0000-0000A1000000}"/>
    <cellStyle name="Percent 2" xfId="177" xr:uid="{00000000-0005-0000-0000-0000A2000000}"/>
    <cellStyle name="Pilkku 2" xfId="132" xr:uid="{00000000-0005-0000-0000-0000A3000000}"/>
    <cellStyle name="Pilkku 2 2" xfId="162" xr:uid="{00000000-0005-0000-0000-0000A4000000}"/>
    <cellStyle name="Prosentti 2" xfId="181" xr:uid="{00000000-0005-0000-0000-0000A6000000}"/>
    <cellStyle name="Prosentti 3" xfId="183" xr:uid="{00000000-0005-0000-0000-0000A7000000}"/>
    <cellStyle name="Prosentti 3 2" xfId="188" xr:uid="{00000000-0005-0000-0000-0000A8000000}"/>
    <cellStyle name="Prosenttia" xfId="154" builtinId="5"/>
    <cellStyle name="Prosenttia 2" xfId="44" xr:uid="{00000000-0005-0000-0000-0000A9000000}"/>
    <cellStyle name="Prosenttia 2 2" xfId="72" xr:uid="{00000000-0005-0000-0000-0000AA000000}"/>
    <cellStyle name="Prosenttia 3" xfId="123" xr:uid="{00000000-0005-0000-0000-0000AB000000}"/>
    <cellStyle name="Prosenttia 3 2" xfId="146" xr:uid="{00000000-0005-0000-0000-0000AC000000}"/>
    <cellStyle name="Selittävä teksti 2" xfId="124" xr:uid="{00000000-0005-0000-0000-0000AD000000}"/>
    <cellStyle name="SpondaAlignRight" xfId="73" xr:uid="{00000000-0005-0000-0000-0000AE000000}"/>
    <cellStyle name="SpondaBold" xfId="74" xr:uid="{00000000-0005-0000-0000-0000AF000000}"/>
    <cellStyle name="SpondaBoldAlignRight" xfId="75" xr:uid="{00000000-0005-0000-0000-0000B0000000}"/>
    <cellStyle name="SpondaBorderLow" xfId="76" xr:uid="{00000000-0005-0000-0000-0000B1000000}"/>
    <cellStyle name="SpondaHeadingNote" xfId="77" xr:uid="{00000000-0005-0000-0000-0000B2000000}"/>
    <cellStyle name="SpondaNoBorder" xfId="78" xr:uid="{00000000-0005-0000-0000-0000B3000000}"/>
    <cellStyle name="SpondaPageHeading" xfId="79" xr:uid="{00000000-0005-0000-0000-0000B4000000}"/>
    <cellStyle name="SpondaSubtitle" xfId="80" xr:uid="{00000000-0005-0000-0000-0000B5000000}"/>
    <cellStyle name="SpondaTableHeading" xfId="81" xr:uid="{00000000-0005-0000-0000-0000B6000000}"/>
    <cellStyle name="SpondaTableHeadingRight" xfId="82" xr:uid="{00000000-0005-0000-0000-0000B7000000}"/>
    <cellStyle name="SpondaText" xfId="83" xr:uid="{00000000-0005-0000-0000-0000B8000000}"/>
    <cellStyle name="SpondaTotal" xfId="84" xr:uid="{00000000-0005-0000-0000-0000B9000000}"/>
    <cellStyle name="SpondaTotalRight" xfId="85" xr:uid="{00000000-0005-0000-0000-0000BA000000}"/>
    <cellStyle name="SpondaTotalRightBold" xfId="86" xr:uid="{00000000-0005-0000-0000-0000BB000000}"/>
    <cellStyle name="Summa" xfId="39" builtinId="25" customBuiltin="1"/>
    <cellStyle name="Summa 2" xfId="125" xr:uid="{00000000-0005-0000-0000-0000BD000000}"/>
    <cellStyle name="Syöttö 2" xfId="126" xr:uid="{00000000-0005-0000-0000-0000BE000000}"/>
    <cellStyle name="Tarkistussolu 2" xfId="127" xr:uid="{00000000-0005-0000-0000-0000BF000000}"/>
    <cellStyle name="Tulostus 2" xfId="128" xr:uid="{00000000-0005-0000-0000-0000C0000000}"/>
    <cellStyle name="Warning Text" xfId="58" xr:uid="{00000000-0005-0000-0000-0000C1000000}"/>
    <cellStyle name="Varoitusteksti 2" xfId="129" xr:uid="{00000000-0005-0000-0000-0000C2000000}"/>
    <cellStyle name="Обычный_ExcelExport469392079%5FWDEFEXCEL 1 " xfId="130" xr:uid="{00000000-0005-0000-0000-0000C3000000}"/>
  </cellStyles>
  <dxfs count="0"/>
  <tableStyles count="0" defaultTableStyle="TableStyleMedium2" defaultPivotStyle="PivotStyleLight16"/>
  <colors>
    <mruColors>
      <color rgb="FF78BE2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microsoft.com/office/2017/10/relationships/person" Target="persons/perso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Roth Joonas" id="{F26190E9-AB2D-406C-8D44-2F920EBCB09A}" userId="S::joonas.roth@lassila-tikanoja.fi::1f7c0b50-c0b2-438b-ae51-359efba0f5f5" providerId="AD"/>
</personList>
</file>

<file path=xl/theme/theme1.xml><?xml version="1.0" encoding="utf-8"?>
<a:theme xmlns:a="http://schemas.openxmlformats.org/drawingml/2006/main" name="Office-te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20" dT="2020-01-18T14:44:14.36" personId="{F26190E9-AB2D-406C-8D44-2F920EBCB09A}" id="{C8C4054E-9D06-4976-89FF-028D94E8F254}">
    <text>3,4 ok</text>
  </threadedComment>
</ThreadedComments>
</file>

<file path=xl/worksheets/_rels/sheet1.xml.rels><?xml version="1.0" encoding="UTF-8" standalone="yes"?>
<Relationships xmlns="http://schemas.openxmlformats.org/package/2006/relationships"><Relationship Id="rId1" Type="http://schemas.openxmlformats.org/officeDocument/2006/relationships/customProperty" Target="../customProperty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1.bin"/><Relationship Id="rId4" Type="http://schemas.microsoft.com/office/2017/10/relationships/threadedComment" Target="../threadedComments/threadedComment1.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customProperty" Target="../customProperty2.bin"/><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8BE20"/>
  </sheetPr>
  <dimension ref="A1:Q34"/>
  <sheetViews>
    <sheetView workbookViewId="0">
      <selection activeCell="A21" sqref="A21"/>
    </sheetView>
  </sheetViews>
  <sheetFormatPr defaultColWidth="9.140625" defaultRowHeight="12.75" x14ac:dyDescent="0.2"/>
  <cols>
    <col min="1" max="1" width="41.5703125" style="232" customWidth="1"/>
    <col min="2" max="2" width="9.140625" style="232" bestFit="1" customWidth="1"/>
    <col min="3" max="3" width="12.140625" style="232" bestFit="1" customWidth="1"/>
    <col min="4" max="4" width="12.5703125" style="232" bestFit="1" customWidth="1"/>
    <col min="5" max="7" width="12.140625" style="232" bestFit="1" customWidth="1"/>
    <col min="8" max="8" width="9.140625" style="232"/>
    <col min="9" max="9" width="48.42578125" style="232" bestFit="1" customWidth="1"/>
    <col min="10" max="12" width="9.140625" style="232"/>
    <col min="13" max="13" width="9" style="232" bestFit="1" customWidth="1"/>
    <col min="14" max="14" width="4.5703125" style="232" bestFit="1" customWidth="1"/>
    <col min="15" max="15" width="9" style="232" bestFit="1" customWidth="1"/>
    <col min="16" max="17" width="2.140625" style="232" bestFit="1" customWidth="1"/>
    <col min="18" max="16384" width="9.140625" style="232"/>
  </cols>
  <sheetData>
    <row r="1" spans="1:17" x14ac:dyDescent="0.2">
      <c r="A1" s="29" t="s">
        <v>77</v>
      </c>
    </row>
    <row r="2" spans="1:17" x14ac:dyDescent="0.2">
      <c r="A2" s="29"/>
    </row>
    <row r="4" spans="1:17" ht="18" x14ac:dyDescent="0.25">
      <c r="A4" s="256" t="s">
        <v>78</v>
      </c>
      <c r="B4" s="257"/>
      <c r="C4" s="258"/>
      <c r="D4" s="257"/>
      <c r="E4" s="257"/>
      <c r="F4" s="257"/>
      <c r="G4" s="259"/>
      <c r="I4" s="300"/>
    </row>
    <row r="5" spans="1:17" x14ac:dyDescent="0.2">
      <c r="A5" s="301"/>
      <c r="B5" s="302" t="e">
        <f>+#REF!</f>
        <v>#REF!</v>
      </c>
      <c r="C5" s="302" t="e">
        <f>+#REF!</f>
        <v>#REF!</v>
      </c>
      <c r="D5" s="303" t="e">
        <f>+#REF!</f>
        <v>#REF!</v>
      </c>
      <c r="E5" s="303" t="e">
        <f>+#REF!</f>
        <v>#REF!</v>
      </c>
      <c r="F5" s="303" t="e">
        <f>+KONSERNITULOSLASKELMA!#REF!</f>
        <v>#REF!</v>
      </c>
      <c r="G5" s="304" t="s">
        <v>348</v>
      </c>
      <c r="I5" s="305" t="s">
        <v>344</v>
      </c>
    </row>
    <row r="6" spans="1:17" ht="18" x14ac:dyDescent="0.25">
      <c r="A6" s="527"/>
      <c r="B6" s="495"/>
      <c r="C6" s="495"/>
      <c r="D6" s="495"/>
      <c r="E6" s="495"/>
      <c r="F6" s="495"/>
      <c r="G6" s="528"/>
      <c r="I6" s="306"/>
    </row>
    <row r="7" spans="1:17" x14ac:dyDescent="0.2">
      <c r="A7" s="527" t="s">
        <v>313</v>
      </c>
      <c r="B7" s="352">
        <f>+'TUNNUSLUVUT '!B7</f>
        <v>0.16289075037255407</v>
      </c>
      <c r="C7" s="353">
        <f>+'TUNNUSLUVUT '!C7</f>
        <v>0.22563311904734665</v>
      </c>
      <c r="D7" s="352">
        <f>+'TUNNUSLUVUT '!D7</f>
        <v>0.90447551102347779</v>
      </c>
      <c r="E7" s="353" t="e">
        <f>+'TUNNUSLUVUT '!#REF!</f>
        <v>#REF!</v>
      </c>
      <c r="F7" s="353">
        <f>+'TUNNUSLUVUT '!E7</f>
        <v>0.88691898657344914</v>
      </c>
      <c r="G7" s="528"/>
      <c r="I7" s="307"/>
      <c r="M7" s="231">
        <f>+B7-'TUNNUSLUVUT '!B7</f>
        <v>0</v>
      </c>
      <c r="N7" s="231">
        <f>+C7-'TUNNUSLUVUT '!C7</f>
        <v>0</v>
      </c>
      <c r="O7" s="231">
        <f>+D7-'TUNNUSLUVUT '!D7</f>
        <v>0</v>
      </c>
      <c r="P7" s="231" t="e">
        <f>+E7-'TUNNUSLUVUT '!#REF!</f>
        <v>#REF!</v>
      </c>
      <c r="Q7" s="231">
        <f>+F7-'TUNNUSLUVUT '!E7</f>
        <v>0</v>
      </c>
    </row>
    <row r="8" spans="1:17" x14ac:dyDescent="0.2">
      <c r="A8" s="527" t="s">
        <v>314</v>
      </c>
      <c r="B8" s="352">
        <f>+'TUNNUSLUVUT '!B8</f>
        <v>0.16283053205675299</v>
      </c>
      <c r="C8" s="353">
        <f>+'TUNNUSLUVUT '!C8</f>
        <v>0.22555018927878634</v>
      </c>
      <c r="D8" s="352">
        <f>+'TUNNUSLUVUT '!D8</f>
        <v>0.90414263025056496</v>
      </c>
      <c r="E8" s="353" t="e">
        <f>+'TUNNUSLUVUT '!#REF!</f>
        <v>#REF!</v>
      </c>
      <c r="F8" s="353">
        <f>+'TUNNUSLUVUT '!E8</f>
        <v>0.88659299695387883</v>
      </c>
      <c r="G8" s="528"/>
      <c r="I8" s="307"/>
      <c r="M8" s="231">
        <f>+B8-'TUNNUSLUVUT '!B8</f>
        <v>0</v>
      </c>
      <c r="N8" s="231">
        <f>+C8-'TUNNUSLUVUT '!C8</f>
        <v>0</v>
      </c>
      <c r="O8" s="231">
        <f>+D8-'TUNNUSLUVUT '!D8</f>
        <v>0</v>
      </c>
      <c r="P8" s="231" t="e">
        <f>+E8-'TUNNUSLUVUT '!#REF!</f>
        <v>#REF!</v>
      </c>
      <c r="Q8" s="231">
        <f>+F8-'TUNNUSLUVUT '!E8</f>
        <v>0</v>
      </c>
    </row>
    <row r="9" spans="1:17" x14ac:dyDescent="0.2">
      <c r="A9" s="527" t="s">
        <v>315</v>
      </c>
      <c r="B9" s="352">
        <f>+'TUNNUSLUVUT '!B9</f>
        <v>0.9708376080272284</v>
      </c>
      <c r="C9" s="353">
        <f>+'TUNNUSLUVUT '!C9</f>
        <v>0.96306309299564463</v>
      </c>
      <c r="D9" s="352">
        <f>+'TUNNUSLUVUT '!D9</f>
        <v>2.4628665555174023</v>
      </c>
      <c r="E9" s="353" t="e">
        <f>+'TUNNUSLUVUT '!#REF!</f>
        <v>#REF!</v>
      </c>
      <c r="F9" s="353">
        <f>+'TUNNUSLUVUT '!E9</f>
        <v>2.3472295876983762</v>
      </c>
      <c r="G9" s="528"/>
      <c r="I9" s="307"/>
      <c r="M9" s="231">
        <f>+B9-'TUNNUSLUVUT '!B9</f>
        <v>0</v>
      </c>
      <c r="N9" s="231">
        <f>+C9-'TUNNUSLUVUT '!C9</f>
        <v>0</v>
      </c>
      <c r="O9" s="231">
        <f>+D9-'TUNNUSLUVUT '!D9</f>
        <v>0</v>
      </c>
      <c r="P9" s="231" t="e">
        <f>+E9-'TUNNUSLUVUT '!#REF!</f>
        <v>#REF!</v>
      </c>
      <c r="Q9" s="231">
        <f>+F9-'TUNNUSLUVUT '!E9</f>
        <v>0</v>
      </c>
    </row>
    <row r="10" spans="1:17" x14ac:dyDescent="0.2">
      <c r="A10" s="527" t="s">
        <v>308</v>
      </c>
      <c r="B10" s="389">
        <f>+'TUNNUSLUVUT '!B10</f>
        <v>2.4255256653195718</v>
      </c>
      <c r="C10" s="391">
        <f>+'TUNNUSLUVUT '!C10</f>
        <v>6.1078784983187511</v>
      </c>
      <c r="D10" s="389">
        <f>+'TUNNUSLUVUT '!D10</f>
        <v>19.78567424757599</v>
      </c>
      <c r="E10" s="391" t="e">
        <f>+'TUNNUSLUVUT '!#REF!</f>
        <v>#REF!</v>
      </c>
      <c r="F10" s="391">
        <f>+'TUNNUSLUVUT '!E10</f>
        <v>24.202265630788226</v>
      </c>
      <c r="G10" s="528"/>
      <c r="I10" s="307"/>
      <c r="M10" s="231">
        <f>+B10-'TUNNUSLUVUT '!B10</f>
        <v>0</v>
      </c>
      <c r="N10" s="231">
        <f>+C10-'TUNNUSLUVUT '!C10</f>
        <v>0</v>
      </c>
      <c r="O10" s="231">
        <f>+D10-'TUNNUSLUVUT '!D10</f>
        <v>0</v>
      </c>
      <c r="P10" s="231" t="e">
        <f>+E10-'TUNNUSLUVUT '!#REF!</f>
        <v>#REF!</v>
      </c>
      <c r="Q10" s="231">
        <f>+F10-'TUNNUSLUVUT '!E10</f>
        <v>0</v>
      </c>
    </row>
    <row r="11" spans="1:17" x14ac:dyDescent="0.2">
      <c r="A11" s="527" t="s">
        <v>309</v>
      </c>
      <c r="B11" s="389">
        <f>+'TUNNUSLUVUT '!B11</f>
        <v>12.938991290248792</v>
      </c>
      <c r="C11" s="391">
        <f>+'TUNNUSLUVUT '!C11</f>
        <v>16.243579404811417</v>
      </c>
      <c r="D11" s="389">
        <f>+'TUNNUSLUVUT '!D11</f>
        <v>46.14427699818004</v>
      </c>
      <c r="E11" s="391" t="e">
        <f>+'TUNNUSLUVUT '!#REF!</f>
        <v>#REF!</v>
      </c>
      <c r="F11" s="391">
        <f>+'TUNNUSLUVUT '!E11</f>
        <v>37.794092703208506</v>
      </c>
      <c r="G11" s="528"/>
      <c r="I11" s="307"/>
      <c r="M11" s="231">
        <f>+B11-'TUNNUSLUVUT '!B11</f>
        <v>0</v>
      </c>
      <c r="N11" s="231">
        <f>+C11-'TUNNUSLUVUT '!C11</f>
        <v>0</v>
      </c>
      <c r="O11" s="231">
        <f>+D11-'TUNNUSLUVUT '!D11</f>
        <v>0</v>
      </c>
      <c r="P11" s="231" t="e">
        <f>+E11-'TUNNUSLUVUT '!#REF!</f>
        <v>#REF!</v>
      </c>
      <c r="Q11" s="231">
        <f>+F11-'TUNNUSLUVUT '!E11</f>
        <v>0</v>
      </c>
    </row>
    <row r="12" spans="1:17" x14ac:dyDescent="0.2">
      <c r="A12" s="527" t="s">
        <v>310</v>
      </c>
      <c r="B12" s="389">
        <f>+'TUNNUSLUVUT '!B12</f>
        <v>13.535540543316996</v>
      </c>
      <c r="C12" s="391">
        <f>+'TUNNUSLUVUT '!C12</f>
        <v>10.716628864393003</v>
      </c>
      <c r="D12" s="389">
        <f>+'TUNNUSLUVUT '!D12</f>
        <v>54.448163590675108</v>
      </c>
      <c r="E12" s="391" t="e">
        <f>+'TUNNUSLUVUT '!#REF!</f>
        <v>#REF!</v>
      </c>
      <c r="F12" s="391">
        <f>+'TUNNUSLUVUT '!E12</f>
        <v>42.483149688903097</v>
      </c>
      <c r="G12" s="528"/>
      <c r="I12" s="307"/>
      <c r="M12" s="231">
        <f>+B12-'TUNNUSLUVUT '!B12</f>
        <v>0</v>
      </c>
      <c r="N12" s="231">
        <f>+C12-'TUNNUSLUVUT '!C12</f>
        <v>0</v>
      </c>
      <c r="O12" s="231">
        <f>+D12-'TUNNUSLUVUT '!D12</f>
        <v>0</v>
      </c>
      <c r="P12" s="231" t="e">
        <f>+E12-'TUNNUSLUVUT '!#REF!</f>
        <v>#REF!</v>
      </c>
      <c r="Q12" s="231">
        <f>+F12-'TUNNUSLUVUT '!E12</f>
        <v>0</v>
      </c>
    </row>
    <row r="13" spans="1:17" x14ac:dyDescent="0.2">
      <c r="A13" s="527"/>
      <c r="B13" s="495"/>
      <c r="C13" s="495"/>
      <c r="D13" s="495"/>
      <c r="E13" s="495"/>
      <c r="F13" s="495"/>
      <c r="G13" s="528"/>
      <c r="I13" s="307"/>
    </row>
    <row r="14" spans="1:17" x14ac:dyDescent="0.2">
      <c r="A14" s="527" t="s">
        <v>316</v>
      </c>
      <c r="B14" s="495"/>
      <c r="C14" s="495"/>
      <c r="D14" s="389">
        <f>+'TUNNUSLUVUT '!D14</f>
        <v>5.3296276458001088</v>
      </c>
      <c r="E14" s="391" t="e">
        <f>+'TUNNUSLUVUT '!#REF!</f>
        <v>#REF!</v>
      </c>
      <c r="F14" s="391">
        <f>+'TUNNUSLUVUT '!E14</f>
        <v>5.4401712942090699</v>
      </c>
      <c r="G14" s="528"/>
      <c r="I14" s="307"/>
      <c r="O14" s="231">
        <f>+D14-'TUNNUSLUVUT '!D14</f>
        <v>0</v>
      </c>
      <c r="P14" s="231" t="e">
        <f>+E14-'TUNNUSLUVUT '!#REF!</f>
        <v>#REF!</v>
      </c>
      <c r="Q14" s="231">
        <f>+F14-'TUNNUSLUVUT '!E14</f>
        <v>0</v>
      </c>
    </row>
    <row r="15" spans="1:17" x14ac:dyDescent="0.2">
      <c r="A15" s="527" t="s">
        <v>79</v>
      </c>
      <c r="B15" s="495"/>
      <c r="C15" s="495"/>
      <c r="D15" s="389">
        <f>+'TUNNUSLUVUT '!D19</f>
        <v>16.8469716812196</v>
      </c>
      <c r="E15" s="391" t="e">
        <f>+'TUNNUSLUVUT '!#REF!</f>
        <v>#REF!</v>
      </c>
      <c r="F15" s="391">
        <f>+'TUNNUSLUVUT '!E19</f>
        <v>16.112955159433863</v>
      </c>
      <c r="G15" s="528"/>
      <c r="I15" s="307"/>
      <c r="O15" s="231">
        <f>+D15-'TUNNUSLUVUT '!D19</f>
        <v>0</v>
      </c>
      <c r="P15" s="231" t="e">
        <f>+E15-'TUNNUSLUVUT '!#REF!</f>
        <v>#REF!</v>
      </c>
      <c r="Q15" s="231">
        <f>+F15-'TUNNUSLUVUT '!E19</f>
        <v>0</v>
      </c>
    </row>
    <row r="16" spans="1:17" x14ac:dyDescent="0.2">
      <c r="A16" s="527" t="s">
        <v>80</v>
      </c>
      <c r="B16" s="495"/>
      <c r="C16" s="495"/>
      <c r="D16" s="389">
        <f>+'TUNNUSLUVUT '!D21</f>
        <v>12.371093773219503</v>
      </c>
      <c r="E16" s="391" t="e">
        <f>+'TUNNUSLUVUT '!#REF!</f>
        <v>#REF!</v>
      </c>
      <c r="F16" s="391">
        <f>+'TUNNUSLUVUT '!E21</f>
        <v>12.845750020239057</v>
      </c>
      <c r="G16" s="528">
        <v>20</v>
      </c>
      <c r="I16" s="307" t="s">
        <v>351</v>
      </c>
      <c r="O16" s="231">
        <f>+D16-'TUNNUSLUVUT '!D21</f>
        <v>0</v>
      </c>
      <c r="P16" s="231" t="e">
        <f>+E16-'TUNNUSLUVUT '!#REF!</f>
        <v>#REF!</v>
      </c>
      <c r="Q16" s="231">
        <f>+F16-'TUNNUSLUVUT '!E21</f>
        <v>0</v>
      </c>
    </row>
    <row r="17" spans="1:17" x14ac:dyDescent="0.2">
      <c r="A17" s="527" t="s">
        <v>160</v>
      </c>
      <c r="B17" s="495"/>
      <c r="C17" s="495"/>
      <c r="D17" s="389">
        <f>+'TUNNUSLUVUT '!D22</f>
        <v>35.5626169188387</v>
      </c>
      <c r="E17" s="391" t="e">
        <f>+'TUNNUSLUVUT '!#REF!</f>
        <v>#REF!</v>
      </c>
      <c r="F17" s="391">
        <f>+'TUNNUSLUVUT '!E22</f>
        <v>38.13497659345721</v>
      </c>
      <c r="G17" s="528"/>
      <c r="I17" s="307" t="s">
        <v>352</v>
      </c>
      <c r="O17" s="231">
        <f>+D17-'TUNNUSLUVUT '!D22</f>
        <v>0</v>
      </c>
      <c r="P17" s="231" t="e">
        <f>+E17-'TUNNUSLUVUT '!#REF!</f>
        <v>#REF!</v>
      </c>
      <c r="Q17" s="231">
        <f>+F17-'TUNNUSLUVUT '!E22</f>
        <v>0</v>
      </c>
    </row>
    <row r="18" spans="1:17" x14ac:dyDescent="0.2">
      <c r="A18" s="527" t="s">
        <v>147</v>
      </c>
      <c r="B18" s="495"/>
      <c r="C18" s="495"/>
      <c r="D18" s="389">
        <f>+'TUNNUSLUVUT '!D23</f>
        <v>66.79746489428436</v>
      </c>
      <c r="E18" s="391" t="e">
        <f>+'TUNNUSLUVUT '!#REF!</f>
        <v>#REF!</v>
      </c>
      <c r="F18" s="391">
        <f>+'TUNNUSLUVUT '!E23</f>
        <v>46.825489040519457</v>
      </c>
      <c r="G18" s="528" t="s">
        <v>350</v>
      </c>
      <c r="I18" s="307"/>
      <c r="O18" s="231">
        <f>+D18-'TUNNUSLUVUT '!D23</f>
        <v>0</v>
      </c>
      <c r="P18" s="231" t="e">
        <f>+E18-'TUNNUSLUVUT '!#REF!</f>
        <v>#REF!</v>
      </c>
      <c r="Q18" s="231">
        <f>+F18-'TUNNUSLUVUT '!E23</f>
        <v>0</v>
      </c>
    </row>
    <row r="19" spans="1:17" x14ac:dyDescent="0.2">
      <c r="A19" s="527" t="s">
        <v>307</v>
      </c>
      <c r="B19" s="495"/>
      <c r="C19" s="495"/>
      <c r="D19" s="389">
        <f>+'TUNNUSLUVUT '!D24</f>
        <v>135.61843887283754</v>
      </c>
      <c r="E19" s="391" t="e">
        <f>+'TUNNUSLUVUT '!#REF!</f>
        <v>#REF!</v>
      </c>
      <c r="F19" s="391">
        <f>+'TUNNUSLUVUT '!E24</f>
        <v>97.834739249873081</v>
      </c>
      <c r="G19" s="528"/>
      <c r="I19" s="307"/>
      <c r="O19" s="231">
        <f>+D19-'TUNNUSLUVUT '!D24</f>
        <v>0</v>
      </c>
      <c r="P19" s="231" t="e">
        <f>+E19-'TUNNUSLUVUT '!#REF!</f>
        <v>#REF!</v>
      </c>
      <c r="Q19" s="231">
        <f>+F19-'TUNNUSLUVUT '!E24</f>
        <v>0</v>
      </c>
    </row>
    <row r="20" spans="1:17" x14ac:dyDescent="0.2">
      <c r="A20" s="527" t="s">
        <v>127</v>
      </c>
      <c r="B20" s="495"/>
      <c r="C20" s="495"/>
      <c r="D20" s="387">
        <f>+'TUNNUSLUVUT '!D25</f>
        <v>7308.13</v>
      </c>
      <c r="E20" s="388" t="e">
        <f>+'TUNNUSLUVUT '!#REF!</f>
        <v>#REF!</v>
      </c>
      <c r="F20" s="388">
        <f>+'TUNNUSLUVUT '!E25</f>
        <v>7566</v>
      </c>
      <c r="G20" s="528"/>
      <c r="I20" s="307"/>
      <c r="O20" s="231">
        <f>+D20-'TUNNUSLUVUT '!D25</f>
        <v>0</v>
      </c>
      <c r="P20" s="231" t="e">
        <f>+E20-'TUNNUSLUVUT '!#REF!</f>
        <v>#REF!</v>
      </c>
      <c r="Q20" s="231">
        <f>+F20-'TUNNUSLUVUT '!E25</f>
        <v>0</v>
      </c>
    </row>
    <row r="21" spans="1:17" x14ac:dyDescent="0.2">
      <c r="A21" s="527" t="s">
        <v>138</v>
      </c>
      <c r="B21" s="495"/>
      <c r="C21" s="495"/>
      <c r="D21" s="387">
        <f>+'TUNNUSLUVUT '!D26</f>
        <v>8207</v>
      </c>
      <c r="E21" s="388" t="e">
        <f>+'TUNNUSLUVUT '!#REF!</f>
        <v>#REF!</v>
      </c>
      <c r="F21" s="388">
        <f>+'TUNNUSLUVUT '!E26</f>
        <v>8600</v>
      </c>
      <c r="G21" s="528"/>
      <c r="I21" s="307"/>
      <c r="O21" s="231">
        <f>+D21-'TUNNUSLUVUT '!D26</f>
        <v>0</v>
      </c>
      <c r="P21" s="231" t="e">
        <f>+E21-'TUNNUSLUVUT '!#REF!</f>
        <v>#REF!</v>
      </c>
      <c r="Q21" s="231">
        <f>+F21-'TUNNUSLUVUT '!E26</f>
        <v>0</v>
      </c>
    </row>
    <row r="22" spans="1:17" x14ac:dyDescent="0.2">
      <c r="A22" s="527"/>
      <c r="B22" s="495"/>
      <c r="C22" s="495"/>
      <c r="D22" s="529"/>
      <c r="E22" s="529"/>
      <c r="F22" s="529"/>
      <c r="G22" s="528"/>
      <c r="I22" s="307"/>
    </row>
    <row r="23" spans="1:17" x14ac:dyDescent="0.2">
      <c r="A23" s="527" t="s">
        <v>81</v>
      </c>
      <c r="B23" s="495"/>
      <c r="C23" s="495"/>
      <c r="D23" s="529"/>
      <c r="E23" s="529"/>
      <c r="F23" s="529"/>
      <c r="G23" s="528"/>
      <c r="I23" s="307"/>
    </row>
    <row r="24" spans="1:17" x14ac:dyDescent="0.2">
      <c r="A24" s="527" t="s">
        <v>82</v>
      </c>
      <c r="B24" s="495"/>
      <c r="C24" s="495"/>
      <c r="D24" s="387">
        <f>+'TUNNUSLUVUT '!D29</f>
        <v>38354.267115068498</v>
      </c>
      <c r="E24" s="388" t="e">
        <f>+'TUNNUSLUVUT '!#REF!</f>
        <v>#REF!</v>
      </c>
      <c r="F24" s="388">
        <f>+'TUNNUSLUVUT '!E29</f>
        <v>38404.841621917803</v>
      </c>
      <c r="G24" s="528"/>
      <c r="I24" s="307"/>
      <c r="O24" s="231">
        <f>+D24-'TUNNUSLUVUT '!D29</f>
        <v>0</v>
      </c>
      <c r="P24" s="231" t="e">
        <f>+E24-'TUNNUSLUVUT '!#REF!</f>
        <v>#REF!</v>
      </c>
      <c r="Q24" s="231">
        <f>+F24-'TUNNUSLUVUT '!E29</f>
        <v>0</v>
      </c>
    </row>
    <row r="25" spans="1:17" x14ac:dyDescent="0.2">
      <c r="A25" s="527" t="s">
        <v>83</v>
      </c>
      <c r="B25" s="495"/>
      <c r="C25" s="495"/>
      <c r="D25" s="387">
        <f>+'TUNNUSLUVUT '!D30</f>
        <v>38094.466</v>
      </c>
      <c r="E25" s="388" t="e">
        <f>+'TUNNUSLUVUT '!#REF!</f>
        <v>#REF!</v>
      </c>
      <c r="F25" s="388">
        <f>+'TUNNUSLUVUT '!E30</f>
        <v>38405.921999999999</v>
      </c>
      <c r="G25" s="528"/>
      <c r="I25" s="307"/>
      <c r="O25" s="231">
        <f>+D25-'TUNNUSLUVUT '!D30</f>
        <v>0</v>
      </c>
      <c r="P25" s="231" t="e">
        <f>+E25-'TUNNUSLUVUT '!#REF!</f>
        <v>#REF!</v>
      </c>
      <c r="Q25" s="231">
        <f>+F25-'TUNNUSLUVUT '!E30</f>
        <v>0</v>
      </c>
    </row>
    <row r="26" spans="1:17" x14ac:dyDescent="0.2">
      <c r="A26" s="527" t="s">
        <v>84</v>
      </c>
      <c r="B26" s="495"/>
      <c r="C26" s="495"/>
      <c r="D26" s="387">
        <f>+'TUNNUSLUVUT '!D31</f>
        <v>38368.388115068497</v>
      </c>
      <c r="E26" s="388" t="e">
        <f>+'TUNNUSLUVUT '!#REF!</f>
        <v>#REF!</v>
      </c>
      <c r="F26" s="388">
        <f>+'TUNNUSLUVUT '!E31</f>
        <v>38418.96262191781</v>
      </c>
      <c r="G26" s="528"/>
      <c r="I26" s="307"/>
      <c r="O26" s="231">
        <f>+D26-'TUNNUSLUVUT '!D31</f>
        <v>0</v>
      </c>
      <c r="P26" s="231" t="e">
        <f>+E26-'TUNNUSLUVUT '!#REF!</f>
        <v>#REF!</v>
      </c>
      <c r="Q26" s="231">
        <f>+F26-'TUNNUSLUVUT '!E31</f>
        <v>0</v>
      </c>
    </row>
    <row r="27" spans="1:17" x14ac:dyDescent="0.2">
      <c r="A27" s="527"/>
      <c r="B27" s="495"/>
      <c r="C27" s="495"/>
      <c r="D27" s="495"/>
      <c r="E27" s="495"/>
      <c r="F27" s="495"/>
      <c r="G27" s="528"/>
      <c r="I27" s="307"/>
    </row>
    <row r="28" spans="1:17" x14ac:dyDescent="0.2">
      <c r="A28" s="527" t="s">
        <v>349</v>
      </c>
      <c r="B28" s="495"/>
      <c r="C28" s="495"/>
      <c r="D28" s="495"/>
      <c r="E28" s="495"/>
      <c r="F28" s="495"/>
      <c r="G28" s="528">
        <v>5</v>
      </c>
      <c r="I28" s="307"/>
    </row>
    <row r="29" spans="1:17" x14ac:dyDescent="0.2">
      <c r="A29" s="527" t="s">
        <v>347</v>
      </c>
      <c r="B29" s="495"/>
      <c r="C29" s="495"/>
      <c r="D29" s="495"/>
      <c r="E29" s="495"/>
      <c r="F29" s="495"/>
      <c r="G29" s="528"/>
      <c r="I29" s="307"/>
    </row>
    <row r="30" spans="1:17" x14ac:dyDescent="0.2">
      <c r="A30" s="527"/>
      <c r="B30" s="495"/>
      <c r="C30" s="495"/>
      <c r="D30" s="495"/>
      <c r="E30" s="495"/>
      <c r="F30" s="495"/>
      <c r="G30" s="528"/>
      <c r="I30" s="307"/>
    </row>
    <row r="31" spans="1:17" x14ac:dyDescent="0.2">
      <c r="A31" s="527" t="s">
        <v>393</v>
      </c>
      <c r="B31" s="495"/>
      <c r="C31" s="495"/>
      <c r="D31" s="495"/>
      <c r="E31" s="495"/>
      <c r="F31" s="495"/>
      <c r="G31" s="528"/>
      <c r="I31" s="307"/>
    </row>
    <row r="32" spans="1:17" x14ac:dyDescent="0.2">
      <c r="A32" s="530"/>
      <c r="B32" s="30"/>
      <c r="C32" s="30"/>
      <c r="D32" s="30"/>
      <c r="E32" s="30"/>
      <c r="F32" s="30"/>
      <c r="G32" s="531"/>
      <c r="I32" s="310"/>
    </row>
    <row r="33" spans="1:6" x14ac:dyDescent="0.2">
      <c r="A33" s="527"/>
      <c r="B33" s="495"/>
      <c r="C33" s="495"/>
      <c r="D33" s="495"/>
      <c r="E33" s="495"/>
      <c r="F33" s="495"/>
    </row>
    <row r="34" spans="1:6" x14ac:dyDescent="0.2">
      <c r="A34" s="232" t="s">
        <v>330</v>
      </c>
    </row>
  </sheetData>
  <pageMargins left="0.7" right="0.7" top="0.75" bottom="0.75" header="0.3" footer="0.3"/>
  <customProperties>
    <customPr name="WORKBKFUNCTIONCACHE" r:id="rId1"/>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Taul3"/>
  <dimension ref="A1:C86"/>
  <sheetViews>
    <sheetView view="pageBreakPreview" zoomScale="70" zoomScaleNormal="85" zoomScaleSheetLayoutView="70" workbookViewId="0"/>
  </sheetViews>
  <sheetFormatPr defaultColWidth="9.140625" defaultRowHeight="12.75" x14ac:dyDescent="0.2"/>
  <cols>
    <col min="1" max="1" width="48.5703125" style="226" customWidth="1"/>
    <col min="2" max="2" width="10.5703125" style="215" customWidth="1"/>
    <col min="3" max="3" width="10.5703125" style="25" customWidth="1"/>
    <col min="4" max="16384" width="9.140625" style="226"/>
  </cols>
  <sheetData>
    <row r="1" spans="1:3" ht="15.75" x14ac:dyDescent="0.25">
      <c r="A1" s="565" t="s">
        <v>77</v>
      </c>
      <c r="B1" s="582"/>
      <c r="C1" s="583"/>
    </row>
    <row r="2" spans="1:3" x14ac:dyDescent="0.2">
      <c r="A2" s="51"/>
      <c r="C2" s="512"/>
    </row>
    <row r="3" spans="1:3" ht="15.75" x14ac:dyDescent="0.25">
      <c r="A3" s="227" t="s">
        <v>121</v>
      </c>
      <c r="B3" s="486"/>
      <c r="C3" s="39"/>
    </row>
    <row r="4" spans="1:3" x14ac:dyDescent="0.2">
      <c r="A4" s="8"/>
      <c r="B4" s="487"/>
      <c r="C4" s="515"/>
    </row>
    <row r="5" spans="1:3" x14ac:dyDescent="0.2">
      <c r="A5" s="24" t="s">
        <v>297</v>
      </c>
      <c r="B5" s="219" t="s">
        <v>567</v>
      </c>
      <c r="C5" s="219" t="s">
        <v>432</v>
      </c>
    </row>
    <row r="6" spans="1:3" x14ac:dyDescent="0.2">
      <c r="A6" s="8"/>
      <c r="B6" s="221"/>
      <c r="C6" s="515"/>
    </row>
    <row r="7" spans="1:3" ht="18.95" customHeight="1" x14ac:dyDescent="0.2">
      <c r="A7" s="227" t="s">
        <v>11</v>
      </c>
      <c r="B7" s="227"/>
      <c r="C7" s="233"/>
    </row>
    <row r="8" spans="1:3" ht="18.95" customHeight="1" x14ac:dyDescent="0.2">
      <c r="B8" s="227"/>
      <c r="C8" s="233"/>
    </row>
    <row r="9" spans="1:3" ht="18.95" customHeight="1" x14ac:dyDescent="0.2">
      <c r="A9" s="227" t="s">
        <v>12</v>
      </c>
      <c r="B9" s="227"/>
      <c r="C9" s="233"/>
    </row>
    <row r="10" spans="1:3" ht="18.95" customHeight="1" x14ac:dyDescent="0.2">
      <c r="A10" s="227"/>
      <c r="B10" s="227"/>
      <c r="C10" s="233"/>
    </row>
    <row r="11" spans="1:3" ht="18.95" customHeight="1" x14ac:dyDescent="0.2">
      <c r="A11" s="3" t="s">
        <v>13</v>
      </c>
      <c r="B11" s="218"/>
      <c r="C11" s="516"/>
    </row>
    <row r="12" spans="1:3" ht="18.95" customHeight="1" x14ac:dyDescent="0.2">
      <c r="A12" s="9" t="s">
        <v>14</v>
      </c>
      <c r="B12" s="71">
        <v>151.85878898280637</v>
      </c>
      <c r="C12" s="220">
        <v>151.46620726417009</v>
      </c>
    </row>
    <row r="13" spans="1:3" ht="18.95" customHeight="1" x14ac:dyDescent="0.2">
      <c r="A13" s="11" t="s">
        <v>142</v>
      </c>
      <c r="B13" s="71">
        <v>16.415323450750357</v>
      </c>
      <c r="C13" s="220">
        <v>19.187722699833959</v>
      </c>
    </row>
    <row r="14" spans="1:3" ht="18.95" customHeight="1" x14ac:dyDescent="0.2">
      <c r="A14" s="11" t="s">
        <v>143</v>
      </c>
      <c r="B14" s="71">
        <v>2.0822972222247611E-2</v>
      </c>
      <c r="C14" s="220">
        <v>3.2579222222220199E-2</v>
      </c>
    </row>
    <row r="15" spans="1:3" ht="18.95" customHeight="1" x14ac:dyDescent="0.2">
      <c r="A15" s="11" t="s">
        <v>199</v>
      </c>
      <c r="B15" s="71">
        <v>0.41288461538461296</v>
      </c>
      <c r="C15" s="220">
        <v>0.46503846153845901</v>
      </c>
    </row>
    <row r="16" spans="1:3" ht="18.95" customHeight="1" x14ac:dyDescent="0.2">
      <c r="A16" s="10" t="s">
        <v>474</v>
      </c>
      <c r="B16" s="74">
        <v>19.330581454596572</v>
      </c>
      <c r="C16" s="513">
        <v>22.336275294071719</v>
      </c>
    </row>
    <row r="17" spans="1:3" ht="20.100000000000001" customHeight="1" x14ac:dyDescent="0.2">
      <c r="A17" s="8"/>
      <c r="B17" s="71">
        <v>188.03840147576017</v>
      </c>
      <c r="C17" s="220">
        <v>193.48782294183644</v>
      </c>
    </row>
    <row r="18" spans="1:3" ht="20.100000000000001" customHeight="1" x14ac:dyDescent="0.2">
      <c r="A18" s="226" t="s">
        <v>478</v>
      </c>
      <c r="B18" s="411"/>
      <c r="C18" s="220"/>
    </row>
    <row r="19" spans="1:3" ht="18.600000000000001" customHeight="1" x14ac:dyDescent="0.2">
      <c r="A19" s="11" t="s">
        <v>17</v>
      </c>
      <c r="B19" s="411">
        <v>5.8391332270551297</v>
      </c>
      <c r="C19" s="220">
        <v>5.0912808142558301</v>
      </c>
    </row>
    <row r="20" spans="1:3" ht="18.600000000000001" customHeight="1" x14ac:dyDescent="0.2">
      <c r="A20" s="11" t="s">
        <v>479</v>
      </c>
      <c r="B20" s="71">
        <v>34.373367737466801</v>
      </c>
      <c r="C20" s="220">
        <v>34.135673622140594</v>
      </c>
    </row>
    <row r="21" spans="1:3" ht="18.600000000000001" customHeight="1" x14ac:dyDescent="0.2">
      <c r="A21" s="11" t="s">
        <v>480</v>
      </c>
      <c r="B21" s="71">
        <v>85.108777015295004</v>
      </c>
      <c r="C21" s="220">
        <v>110.70118508783899</v>
      </c>
    </row>
    <row r="22" spans="1:3" ht="18.600000000000001" customHeight="1" x14ac:dyDescent="0.2">
      <c r="A22" s="1021" t="s">
        <v>481</v>
      </c>
      <c r="B22" s="71">
        <v>5.82759681843244E-2</v>
      </c>
      <c r="C22" s="220">
        <v>5.8873632970121298E-2</v>
      </c>
    </row>
    <row r="23" spans="1:3" ht="18.600000000000001" customHeight="1" x14ac:dyDescent="0.2">
      <c r="A23" s="12" t="s">
        <v>21</v>
      </c>
      <c r="B23" s="71">
        <v>4.1660022451516703</v>
      </c>
      <c r="C23" s="220">
        <v>5.2403992020853698</v>
      </c>
    </row>
    <row r="24" spans="1:3" ht="18.95" customHeight="1" x14ac:dyDescent="0.2">
      <c r="A24" s="1018" t="s">
        <v>427</v>
      </c>
      <c r="B24" s="74">
        <v>77.175816710936544</v>
      </c>
      <c r="C24" s="1017" t="s">
        <v>200</v>
      </c>
    </row>
    <row r="25" spans="1:3" ht="21.6" customHeight="1" x14ac:dyDescent="0.2">
      <c r="A25" s="4"/>
      <c r="B25" s="71">
        <v>206.72137290408946</v>
      </c>
      <c r="C25" s="220">
        <v>155.22741235929089</v>
      </c>
    </row>
    <row r="26" spans="1:3" ht="18.600000000000001" customHeight="1" x14ac:dyDescent="0.2">
      <c r="A26" s="3" t="s">
        <v>482</v>
      </c>
      <c r="B26" s="71"/>
      <c r="C26" s="220"/>
    </row>
    <row r="27" spans="1:3" ht="18.600000000000001" customHeight="1" x14ac:dyDescent="0.2">
      <c r="A27" s="9" t="s">
        <v>23</v>
      </c>
      <c r="B27" s="71">
        <v>0</v>
      </c>
      <c r="C27" s="220">
        <v>6.8057638437882706E-2</v>
      </c>
    </row>
    <row r="28" spans="1:3" ht="18.600000000000001" customHeight="1" x14ac:dyDescent="0.2">
      <c r="A28" s="11" t="s">
        <v>24</v>
      </c>
      <c r="B28" s="71">
        <v>4.5770025804609498</v>
      </c>
      <c r="C28" s="220">
        <v>4.4496117509048796</v>
      </c>
    </row>
    <row r="29" spans="1:3" ht="18.600000000000001" customHeight="1" x14ac:dyDescent="0.2">
      <c r="A29" s="10" t="s">
        <v>25</v>
      </c>
      <c r="B29" s="74">
        <v>1.382403004459454</v>
      </c>
      <c r="C29" s="513">
        <v>1.8141380677997481</v>
      </c>
    </row>
    <row r="30" spans="1:3" ht="20.45" customHeight="1" x14ac:dyDescent="0.2">
      <c r="A30" s="8"/>
      <c r="B30" s="71">
        <v>5.959405584920404</v>
      </c>
      <c r="C30" s="220">
        <v>6.33180745714251</v>
      </c>
    </row>
    <row r="31" spans="1:3" ht="18.95" customHeight="1" x14ac:dyDescent="0.2">
      <c r="A31" s="8"/>
      <c r="B31" s="71"/>
      <c r="C31" s="220"/>
    </row>
    <row r="32" spans="1:3" ht="18.95" customHeight="1" x14ac:dyDescent="0.2">
      <c r="A32" s="218" t="s">
        <v>26</v>
      </c>
      <c r="B32" s="71">
        <v>400.71917996477009</v>
      </c>
      <c r="C32" s="220">
        <v>355.04704275826987</v>
      </c>
    </row>
    <row r="33" spans="1:3" ht="18.95" customHeight="1" x14ac:dyDescent="0.2">
      <c r="A33" s="218"/>
      <c r="B33" s="71"/>
      <c r="C33" s="220"/>
    </row>
    <row r="34" spans="1:3" x14ac:dyDescent="0.2">
      <c r="A34" s="218" t="s">
        <v>27</v>
      </c>
      <c r="B34" s="71"/>
      <c r="C34" s="220"/>
    </row>
    <row r="35" spans="1:3" x14ac:dyDescent="0.2">
      <c r="B35" s="71"/>
      <c r="C35" s="220"/>
    </row>
    <row r="36" spans="1:3" ht="18.95" customHeight="1" x14ac:dyDescent="0.2">
      <c r="A36" s="226" t="s">
        <v>28</v>
      </c>
      <c r="B36" s="71">
        <v>21.504127756556446</v>
      </c>
      <c r="C36" s="220">
        <v>21.020645971843209</v>
      </c>
    </row>
    <row r="37" spans="1:3" s="204" customFormat="1" ht="18.95" customHeight="1" x14ac:dyDescent="0.2">
      <c r="A37" s="26" t="s">
        <v>475</v>
      </c>
      <c r="B37" s="411">
        <v>84.210266496073302</v>
      </c>
      <c r="C37" s="220">
        <v>87.060155342263059</v>
      </c>
    </row>
    <row r="38" spans="1:3" s="204" customFormat="1" ht="18.95" customHeight="1" x14ac:dyDescent="0.2">
      <c r="A38" s="26" t="s">
        <v>422</v>
      </c>
      <c r="B38" s="411">
        <v>21.988626827715699</v>
      </c>
      <c r="C38" s="220">
        <v>31.8907492631478</v>
      </c>
    </row>
    <row r="39" spans="1:3" s="204" customFormat="1" ht="18.95" customHeight="1" x14ac:dyDescent="0.2">
      <c r="A39" s="26" t="s">
        <v>491</v>
      </c>
      <c r="B39" s="411">
        <v>13.394712920783977</v>
      </c>
      <c r="C39" s="220">
        <v>11.999584541631037</v>
      </c>
    </row>
    <row r="40" spans="1:3" s="204" customFormat="1" ht="18.95" customHeight="1" x14ac:dyDescent="0.2">
      <c r="A40" s="636" t="s">
        <v>30</v>
      </c>
      <c r="B40" s="637">
        <v>41.810407033069296</v>
      </c>
      <c r="C40" s="513">
        <v>54.322024760126901</v>
      </c>
    </row>
    <row r="41" spans="1:3" ht="20.100000000000001" customHeight="1" x14ac:dyDescent="0.2">
      <c r="A41" s="3"/>
      <c r="B41" s="71"/>
      <c r="C41" s="220"/>
    </row>
    <row r="42" spans="1:3" ht="20.100000000000001" customHeight="1" x14ac:dyDescent="0.2">
      <c r="A42" s="217" t="s">
        <v>31</v>
      </c>
      <c r="B42" s="71">
        <v>182.90814103419871</v>
      </c>
      <c r="C42" s="220">
        <v>206.29315987901202</v>
      </c>
    </row>
    <row r="43" spans="1:3" x14ac:dyDescent="0.2">
      <c r="A43" s="4"/>
      <c r="B43" s="71"/>
      <c r="C43" s="220"/>
    </row>
    <row r="44" spans="1:3" ht="20.45" customHeight="1" thickBot="1" x14ac:dyDescent="0.25">
      <c r="A44" s="13" t="s">
        <v>32</v>
      </c>
      <c r="B44" s="1037">
        <v>583.6273209989688</v>
      </c>
      <c r="C44" s="514">
        <v>561.34020263728189</v>
      </c>
    </row>
    <row r="45" spans="1:3" x14ac:dyDescent="0.2">
      <c r="A45" s="217"/>
      <c r="B45" s="635"/>
      <c r="C45" s="28"/>
    </row>
    <row r="46" spans="1:3" ht="20.100000000000001" customHeight="1" x14ac:dyDescent="0.2"/>
    <row r="47" spans="1:3" ht="12.75" customHeight="1" x14ac:dyDescent="0.2">
      <c r="A47" s="227" t="s">
        <v>121</v>
      </c>
      <c r="B47" s="635"/>
      <c r="C47" s="28"/>
    </row>
    <row r="48" spans="1:3" ht="12.75" customHeight="1" x14ac:dyDescent="0.2">
      <c r="A48" s="217"/>
      <c r="B48" s="635"/>
      <c r="C48" s="28"/>
    </row>
    <row r="49" spans="1:3" ht="12.75" customHeight="1" x14ac:dyDescent="0.2">
      <c r="A49" s="494" t="s">
        <v>297</v>
      </c>
      <c r="B49" s="219" t="s">
        <v>567</v>
      </c>
      <c r="C49" s="219" t="s">
        <v>432</v>
      </c>
    </row>
    <row r="50" spans="1:3" ht="20.100000000000001" customHeight="1" x14ac:dyDescent="0.2">
      <c r="A50" s="8"/>
      <c r="B50" s="221"/>
      <c r="C50" s="515"/>
    </row>
    <row r="51" spans="1:3" ht="20.100000000000001" customHeight="1" x14ac:dyDescent="0.2">
      <c r="A51" s="218" t="s">
        <v>33</v>
      </c>
      <c r="B51" s="218"/>
      <c r="C51" s="516"/>
    </row>
    <row r="52" spans="1:3" ht="20.100000000000001" customHeight="1" x14ac:dyDescent="0.2">
      <c r="B52" s="227"/>
    </row>
    <row r="53" spans="1:3" x14ac:dyDescent="0.2">
      <c r="A53" s="227" t="s">
        <v>34</v>
      </c>
      <c r="B53" s="227"/>
    </row>
    <row r="54" spans="1:3" x14ac:dyDescent="0.2">
      <c r="B54" s="227"/>
    </row>
    <row r="55" spans="1:3" ht="18.95" customHeight="1" x14ac:dyDescent="0.2">
      <c r="A55" s="226" t="s">
        <v>35</v>
      </c>
      <c r="B55" s="227"/>
    </row>
    <row r="56" spans="1:3" ht="18.95" customHeight="1" x14ac:dyDescent="0.2">
      <c r="A56" s="11" t="s">
        <v>36</v>
      </c>
      <c r="B56" s="71">
        <v>19.399436342821399</v>
      </c>
      <c r="C56" s="220">
        <v>19.399436329821402</v>
      </c>
    </row>
    <row r="57" spans="1:3" ht="18.95" customHeight="1" x14ac:dyDescent="0.2">
      <c r="A57" s="11" t="s">
        <v>37</v>
      </c>
      <c r="B57" s="71">
        <v>-10.436158398809122</v>
      </c>
      <c r="C57" s="220">
        <v>-9.5068517779252595</v>
      </c>
    </row>
    <row r="58" spans="1:3" ht="18.95" customHeight="1" x14ac:dyDescent="0.2">
      <c r="A58" s="11" t="s">
        <v>154</v>
      </c>
      <c r="B58" s="71">
        <v>0.62958284193864</v>
      </c>
      <c r="C58" s="220">
        <v>0.58886432518276999</v>
      </c>
    </row>
    <row r="59" spans="1:3" ht="18.95" customHeight="1" x14ac:dyDescent="0.2">
      <c r="A59" s="12" t="s">
        <v>476</v>
      </c>
      <c r="B59" s="71">
        <v>158.553282386452</v>
      </c>
      <c r="C59" s="220">
        <v>164.22931994566727</v>
      </c>
    </row>
    <row r="60" spans="1:3" ht="18.95" customHeight="1" x14ac:dyDescent="0.2">
      <c r="A60" s="14" t="s">
        <v>7</v>
      </c>
      <c r="B60" s="74">
        <v>34.6904953488323</v>
      </c>
      <c r="C60" s="513">
        <v>34.061983210823996</v>
      </c>
    </row>
    <row r="61" spans="1:3" ht="21.6" customHeight="1" x14ac:dyDescent="0.2">
      <c r="A61" s="7"/>
      <c r="B61" s="71">
        <v>202.83663852123522</v>
      </c>
      <c r="C61" s="220">
        <v>208.77275203357019</v>
      </c>
    </row>
    <row r="62" spans="1:3" ht="18.95" customHeight="1" x14ac:dyDescent="0.2">
      <c r="A62" s="2" t="s">
        <v>153</v>
      </c>
      <c r="B62" s="74">
        <v>0.192679607126163</v>
      </c>
      <c r="C62" s="513">
        <v>0.16204132330932702</v>
      </c>
    </row>
    <row r="63" spans="1:3" x14ac:dyDescent="0.2">
      <c r="A63" s="217"/>
      <c r="B63" s="71"/>
      <c r="C63" s="220"/>
    </row>
    <row r="64" spans="1:3" ht="21.6" customHeight="1" x14ac:dyDescent="0.2">
      <c r="A64" s="218" t="s">
        <v>39</v>
      </c>
      <c r="B64" s="71">
        <v>203.02931812836138</v>
      </c>
      <c r="C64" s="220">
        <v>208.93479335687951</v>
      </c>
    </row>
    <row r="65" spans="1:3" x14ac:dyDescent="0.2">
      <c r="A65" s="218"/>
      <c r="B65" s="71"/>
      <c r="C65" s="220"/>
    </row>
    <row r="66" spans="1:3" x14ac:dyDescent="0.2">
      <c r="A66" s="218" t="s">
        <v>40</v>
      </c>
      <c r="B66" s="71"/>
      <c r="C66" s="220"/>
    </row>
    <row r="67" spans="1:3" x14ac:dyDescent="0.2">
      <c r="A67" s="15"/>
      <c r="B67" s="71"/>
      <c r="C67" s="220"/>
    </row>
    <row r="68" spans="1:3" ht="18.95" customHeight="1" x14ac:dyDescent="0.2">
      <c r="A68" s="3" t="s">
        <v>41</v>
      </c>
      <c r="B68" s="71"/>
      <c r="C68" s="220"/>
    </row>
    <row r="69" spans="1:3" ht="18.95" customHeight="1" x14ac:dyDescent="0.2">
      <c r="A69" s="11" t="s">
        <v>42</v>
      </c>
      <c r="B69" s="71">
        <v>29.185324422968801</v>
      </c>
      <c r="C69" s="220">
        <v>29.317074826697599</v>
      </c>
    </row>
    <row r="70" spans="1:3" ht="18.95" customHeight="1" x14ac:dyDescent="0.2">
      <c r="A70" s="11" t="s">
        <v>43</v>
      </c>
      <c r="B70" s="71">
        <v>1.30106640938852</v>
      </c>
      <c r="C70" s="220">
        <v>1.3723182480009402</v>
      </c>
    </row>
    <row r="71" spans="1:3" ht="18.95" customHeight="1" x14ac:dyDescent="0.2">
      <c r="A71" s="11" t="s">
        <v>44</v>
      </c>
      <c r="B71" s="71">
        <v>5.3749091299999998</v>
      </c>
      <c r="C71" s="220">
        <v>4.5954767500000004</v>
      </c>
    </row>
    <row r="72" spans="1:3" ht="18.95" customHeight="1" x14ac:dyDescent="0.2">
      <c r="A72" s="11" t="s">
        <v>331</v>
      </c>
      <c r="B72" s="71">
        <v>161.63213374527001</v>
      </c>
      <c r="C72" s="220">
        <v>144.78974127999999</v>
      </c>
    </row>
    <row r="73" spans="1:3" ht="18.95" customHeight="1" x14ac:dyDescent="0.2">
      <c r="A73" s="10" t="s">
        <v>45</v>
      </c>
      <c r="B73" s="74">
        <v>0.31413795999999999</v>
      </c>
      <c r="C73" s="513">
        <v>0.54048101000000004</v>
      </c>
    </row>
    <row r="74" spans="1:3" ht="21.6" customHeight="1" x14ac:dyDescent="0.2">
      <c r="B74" s="71">
        <v>197.80757166762734</v>
      </c>
      <c r="C74" s="220">
        <v>180.61509211469854</v>
      </c>
    </row>
    <row r="75" spans="1:3" ht="18.95" customHeight="1" x14ac:dyDescent="0.2">
      <c r="A75" s="3" t="s">
        <v>46</v>
      </c>
      <c r="B75" s="71"/>
      <c r="C75" s="220"/>
    </row>
    <row r="76" spans="1:3" ht="18.95" customHeight="1" x14ac:dyDescent="0.2">
      <c r="A76" s="11" t="s">
        <v>331</v>
      </c>
      <c r="B76" s="71">
        <v>15.796712160636799</v>
      </c>
      <c r="C76" s="220">
        <v>7.3670227299999995</v>
      </c>
    </row>
    <row r="77" spans="1:3" ht="18.95" customHeight="1" x14ac:dyDescent="0.2">
      <c r="A77" s="11" t="s">
        <v>488</v>
      </c>
      <c r="B77" s="71">
        <v>165.25780574376358</v>
      </c>
      <c r="C77" s="220">
        <v>162.43126694951596</v>
      </c>
    </row>
    <row r="78" spans="1:3" ht="18.95" customHeight="1" x14ac:dyDescent="0.2">
      <c r="A78" s="14" t="s">
        <v>489</v>
      </c>
      <c r="B78" s="74">
        <v>1.7359107199999999</v>
      </c>
      <c r="C78" s="513">
        <v>1.99202536</v>
      </c>
    </row>
    <row r="79" spans="1:3" ht="21.6" customHeight="1" x14ac:dyDescent="0.2">
      <c r="A79" s="4"/>
      <c r="B79" s="71">
        <v>182.79042862440036</v>
      </c>
      <c r="C79" s="220">
        <v>171.79031503951597</v>
      </c>
    </row>
    <row r="80" spans="1:3" x14ac:dyDescent="0.2">
      <c r="A80" s="4"/>
      <c r="B80" s="71"/>
      <c r="C80" s="220"/>
    </row>
    <row r="81" spans="1:3" x14ac:dyDescent="0.2">
      <c r="A81" s="217" t="s">
        <v>48</v>
      </c>
      <c r="B81" s="71">
        <v>380.59800029202768</v>
      </c>
      <c r="C81" s="220">
        <v>352.40540715421452</v>
      </c>
    </row>
    <row r="82" spans="1:3" x14ac:dyDescent="0.2">
      <c r="A82" s="8"/>
      <c r="B82" s="75"/>
      <c r="C82" s="62"/>
    </row>
    <row r="83" spans="1:3" ht="13.5" thickBot="1" x14ac:dyDescent="0.25">
      <c r="A83" s="13" t="s">
        <v>387</v>
      </c>
      <c r="B83" s="500">
        <v>583.62731842038909</v>
      </c>
      <c r="C83" s="517">
        <v>561.34020051109405</v>
      </c>
    </row>
    <row r="84" spans="1:3" x14ac:dyDescent="0.2">
      <c r="A84" s="1"/>
      <c r="B84" s="488"/>
      <c r="C84" s="821"/>
    </row>
    <row r="85" spans="1:3" x14ac:dyDescent="0.2">
      <c r="A85" s="1"/>
      <c r="B85" s="488"/>
      <c r="C85" s="821"/>
    </row>
    <row r="86" spans="1:3" ht="57.75" customHeight="1" x14ac:dyDescent="0.2">
      <c r="A86" s="1077" t="s">
        <v>490</v>
      </c>
      <c r="B86" s="1077"/>
      <c r="C86" s="1077"/>
    </row>
  </sheetData>
  <mergeCells count="1">
    <mergeCell ref="A86:C86"/>
  </mergeCells>
  <phoneticPr fontId="8" type="noConversion"/>
  <pageMargins left="0.74803149606299213" right="0.27559055118110237" top="0.98425196850393704" bottom="0.98425196850393704" header="0.51181102362204722" footer="0.51181102362204722"/>
  <pageSetup paperSize="9" scale="85" fitToHeight="2" orientation="portrait" horizontalDpi="1200" verticalDpi="1200" r:id="rId1"/>
  <headerFooter alignWithMargins="0"/>
  <rowBreaks count="1" manualBreakCount="1">
    <brk id="46" max="3"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Taul7">
    <pageSetUpPr fitToPage="1"/>
  </sheetPr>
  <dimension ref="A1:C55"/>
  <sheetViews>
    <sheetView view="pageBreakPreview" zoomScale="70" zoomScaleNormal="70" zoomScaleSheetLayoutView="70" workbookViewId="0"/>
  </sheetViews>
  <sheetFormatPr defaultColWidth="9.140625" defaultRowHeight="12.75" x14ac:dyDescent="0.2"/>
  <cols>
    <col min="1" max="1" width="64.5703125" style="349" customWidth="1"/>
    <col min="2" max="2" width="11.140625" style="661" customWidth="1"/>
    <col min="3" max="3" width="11.140625" style="647" customWidth="1"/>
    <col min="4" max="16384" width="9.140625" style="349"/>
  </cols>
  <sheetData>
    <row r="1" spans="1:3" ht="15.75" x14ac:dyDescent="0.25">
      <c r="A1" s="565" t="s">
        <v>77</v>
      </c>
      <c r="B1" s="583"/>
      <c r="C1" s="587"/>
    </row>
    <row r="2" spans="1:3" x14ac:dyDescent="0.2">
      <c r="A2" s="614"/>
      <c r="B2" s="351"/>
    </row>
    <row r="3" spans="1:3" ht="15.75" x14ac:dyDescent="0.25">
      <c r="A3" s="554" t="s">
        <v>122</v>
      </c>
      <c r="B3" s="72"/>
      <c r="C3" s="648"/>
    </row>
    <row r="4" spans="1:3" x14ac:dyDescent="0.2">
      <c r="A4" s="615"/>
      <c r="B4" s="793"/>
      <c r="C4" s="633"/>
    </row>
    <row r="5" spans="1:3" x14ac:dyDescent="0.2">
      <c r="A5" s="616" t="s">
        <v>297</v>
      </c>
      <c r="B5" s="663" t="s">
        <v>570</v>
      </c>
      <c r="C5" s="660" t="s">
        <v>410</v>
      </c>
    </row>
    <row r="6" spans="1:3" x14ac:dyDescent="0.2">
      <c r="A6" s="617"/>
      <c r="B6" s="321"/>
      <c r="C6" s="321"/>
    </row>
    <row r="7" spans="1:3" ht="18.95" customHeight="1" x14ac:dyDescent="0.2">
      <c r="A7" s="618" t="s">
        <v>50</v>
      </c>
      <c r="C7" s="661"/>
    </row>
    <row r="8" spans="1:3" ht="15.95" customHeight="1" x14ac:dyDescent="0.2">
      <c r="A8" s="349" t="s">
        <v>7</v>
      </c>
      <c r="B8" s="661">
        <v>34.701739012235592</v>
      </c>
      <c r="C8" s="619">
        <v>34.071720430514134</v>
      </c>
    </row>
    <row r="9" spans="1:3" ht="18.95" customHeight="1" x14ac:dyDescent="0.2">
      <c r="A9" s="618" t="s">
        <v>102</v>
      </c>
      <c r="C9" s="619"/>
    </row>
    <row r="10" spans="1:3" ht="16.5" customHeight="1" x14ac:dyDescent="0.2">
      <c r="A10" s="620" t="s">
        <v>103</v>
      </c>
      <c r="B10" s="661">
        <v>7.2847962983633794</v>
      </c>
      <c r="C10" s="619">
        <v>8.6629905952527384</v>
      </c>
    </row>
    <row r="11" spans="1:3" ht="16.5" customHeight="1" x14ac:dyDescent="0.2">
      <c r="A11" s="620" t="s">
        <v>104</v>
      </c>
      <c r="B11" s="661">
        <v>54.448163350675095</v>
      </c>
      <c r="C11" s="619">
        <v>42.483149688903104</v>
      </c>
    </row>
    <row r="12" spans="1:3" ht="16.5" customHeight="1" x14ac:dyDescent="0.2">
      <c r="A12" s="620" t="s">
        <v>105</v>
      </c>
      <c r="B12" s="661">
        <v>2.99430857263614</v>
      </c>
      <c r="C12" s="619">
        <v>4.4516767300756701</v>
      </c>
    </row>
    <row r="13" spans="1:3" s="614" customFormat="1" ht="16.5" customHeight="1" x14ac:dyDescent="0.2">
      <c r="A13" s="620" t="s">
        <v>136</v>
      </c>
      <c r="B13" s="709">
        <v>-7.0413135999999987</v>
      </c>
      <c r="C13" s="662" t="s">
        <v>200</v>
      </c>
    </row>
    <row r="14" spans="1:3" s="622" customFormat="1" ht="16.5" customHeight="1" x14ac:dyDescent="0.2">
      <c r="A14" s="621" t="s">
        <v>106</v>
      </c>
      <c r="B14" s="329">
        <v>0.60054345138757892</v>
      </c>
      <c r="C14" s="330">
        <v>-3.7288326319550036E-2</v>
      </c>
    </row>
    <row r="15" spans="1:3" ht="16.5" customHeight="1" x14ac:dyDescent="0.2">
      <c r="A15" s="349" t="s">
        <v>495</v>
      </c>
      <c r="B15" s="661">
        <v>92.988237085297797</v>
      </c>
      <c r="C15" s="619">
        <v>89.632249118426088</v>
      </c>
    </row>
    <row r="16" spans="1:3" ht="14.25" customHeight="1" x14ac:dyDescent="0.2">
      <c r="C16" s="619"/>
    </row>
    <row r="17" spans="1:3" ht="16.5" customHeight="1" x14ac:dyDescent="0.2">
      <c r="A17" s="349" t="s">
        <v>52</v>
      </c>
      <c r="C17" s="619"/>
    </row>
    <row r="18" spans="1:3" ht="16.5" customHeight="1" x14ac:dyDescent="0.2">
      <c r="A18" s="620" t="s">
        <v>53</v>
      </c>
      <c r="B18" s="661">
        <v>7.3070771026619976</v>
      </c>
      <c r="C18" s="619">
        <v>1.4909179174775704</v>
      </c>
    </row>
    <row r="19" spans="1:3" ht="16.5" customHeight="1" x14ac:dyDescent="0.2">
      <c r="A19" s="620" t="s">
        <v>54</v>
      </c>
      <c r="B19" s="661">
        <v>-0.53049556361303862</v>
      </c>
      <c r="C19" s="619">
        <v>2.9676073810045347</v>
      </c>
    </row>
    <row r="20" spans="1:3" ht="16.5" customHeight="1" x14ac:dyDescent="0.2">
      <c r="A20" s="621" t="s">
        <v>55</v>
      </c>
      <c r="B20" s="329">
        <v>7.4358869251735351</v>
      </c>
      <c r="C20" s="330">
        <v>5.448284362566147</v>
      </c>
    </row>
    <row r="21" spans="1:3" ht="16.5" customHeight="1" x14ac:dyDescent="0.2">
      <c r="A21" s="623" t="s">
        <v>52</v>
      </c>
      <c r="B21" s="661">
        <v>14.212468464222493</v>
      </c>
      <c r="C21" s="619">
        <v>9.9068096610482517</v>
      </c>
    </row>
    <row r="22" spans="1:3" ht="14.25" customHeight="1" x14ac:dyDescent="0.2">
      <c r="C22" s="619"/>
    </row>
    <row r="23" spans="1:3" ht="16.5" customHeight="1" x14ac:dyDescent="0.2">
      <c r="A23" s="349" t="s">
        <v>56</v>
      </c>
      <c r="B23" s="661">
        <v>-3.8823707611442599</v>
      </c>
      <c r="C23" s="619">
        <v>-3.42858854417736</v>
      </c>
    </row>
    <row r="24" spans="1:3" ht="16.5" customHeight="1" x14ac:dyDescent="0.2">
      <c r="A24" s="349" t="s">
        <v>57</v>
      </c>
      <c r="B24" s="661">
        <v>0.20372697421827102</v>
      </c>
      <c r="C24" s="619">
        <v>0.40696111727380102</v>
      </c>
    </row>
    <row r="25" spans="1:3" ht="16.5" customHeight="1" x14ac:dyDescent="0.2">
      <c r="A25" s="624" t="s">
        <v>58</v>
      </c>
      <c r="B25" s="329">
        <v>-9.0606200235111842</v>
      </c>
      <c r="C25" s="330">
        <v>-6.3724507867352074</v>
      </c>
    </row>
    <row r="26" spans="1:3" x14ac:dyDescent="0.2">
      <c r="C26" s="619"/>
    </row>
    <row r="27" spans="1:3" ht="18.95" customHeight="1" x14ac:dyDescent="0.2">
      <c r="A27" s="618" t="s">
        <v>59</v>
      </c>
      <c r="B27" s="661">
        <v>94.461441739083114</v>
      </c>
      <c r="C27" s="619">
        <v>90.144980565835567</v>
      </c>
    </row>
    <row r="28" spans="1:3" ht="18.95" customHeight="1" x14ac:dyDescent="0.2">
      <c r="A28" s="349" t="s">
        <v>60</v>
      </c>
      <c r="C28" s="619"/>
    </row>
    <row r="29" spans="1:3" ht="18.95" customHeight="1" x14ac:dyDescent="0.2">
      <c r="A29" s="618" t="s">
        <v>61</v>
      </c>
      <c r="C29" s="619"/>
    </row>
    <row r="30" spans="1:3" ht="27.95" customHeight="1" x14ac:dyDescent="0.2">
      <c r="A30" s="625" t="s">
        <v>405</v>
      </c>
      <c r="B30" s="709">
        <v>-0.39965220616000008</v>
      </c>
      <c r="C30" s="662">
        <v>1.2363974742589559</v>
      </c>
    </row>
    <row r="31" spans="1:3" s="614" customFormat="1" ht="29.45" customHeight="1" x14ac:dyDescent="0.2">
      <c r="A31" s="625" t="s">
        <v>295</v>
      </c>
      <c r="B31" s="709">
        <v>11.787618019999998</v>
      </c>
      <c r="C31" s="662" t="s">
        <v>200</v>
      </c>
    </row>
    <row r="32" spans="1:3" ht="15.6" customHeight="1" x14ac:dyDescent="0.2">
      <c r="A32" s="625" t="s">
        <v>62</v>
      </c>
      <c r="B32" s="709">
        <v>-37.633601282380901</v>
      </c>
      <c r="C32" s="662">
        <v>-29.000462547909084</v>
      </c>
    </row>
    <row r="33" spans="1:3" ht="15.95" customHeight="1" x14ac:dyDescent="0.2">
      <c r="A33" s="620" t="s">
        <v>63</v>
      </c>
      <c r="B33" s="709">
        <v>0.7192506000000003</v>
      </c>
      <c r="C33" s="619">
        <v>2.2162132900000002</v>
      </c>
    </row>
    <row r="34" spans="1:3" ht="15.95" customHeight="1" x14ac:dyDescent="0.2">
      <c r="A34" s="620" t="s">
        <v>383</v>
      </c>
      <c r="B34" s="709">
        <v>0</v>
      </c>
      <c r="C34" s="662">
        <v>0</v>
      </c>
    </row>
    <row r="35" spans="1:3" ht="15.95" customHeight="1" x14ac:dyDescent="0.2">
      <c r="A35" s="621" t="s">
        <v>409</v>
      </c>
      <c r="B35" s="342">
        <v>0.43838785334078645</v>
      </c>
      <c r="C35" s="343">
        <v>0.84040298340050801</v>
      </c>
    </row>
    <row r="36" spans="1:3" ht="20.100000000000001" customHeight="1" x14ac:dyDescent="0.2">
      <c r="A36" s="623"/>
      <c r="C36" s="619"/>
    </row>
    <row r="37" spans="1:3" ht="20.100000000000001" customHeight="1" x14ac:dyDescent="0.2">
      <c r="A37" s="618" t="s">
        <v>64</v>
      </c>
      <c r="B37" s="336">
        <v>-25.08799701520012</v>
      </c>
      <c r="C37" s="337">
        <v>-24.707448800249622</v>
      </c>
    </row>
    <row r="38" spans="1:3" ht="20.100000000000001" customHeight="1" x14ac:dyDescent="0.2">
      <c r="C38" s="619"/>
    </row>
    <row r="39" spans="1:3" ht="20.100000000000001" customHeight="1" x14ac:dyDescent="0.2">
      <c r="A39" s="618" t="s">
        <v>65</v>
      </c>
      <c r="C39" s="619"/>
    </row>
    <row r="40" spans="1:3" ht="15.95" customHeight="1" x14ac:dyDescent="0.2">
      <c r="A40" s="620" t="s">
        <v>129</v>
      </c>
      <c r="B40" s="337" t="s">
        <v>200</v>
      </c>
      <c r="C40" s="619">
        <v>-22.640210279999998</v>
      </c>
    </row>
    <row r="41" spans="1:3" s="614" customFormat="1" ht="15.6" customHeight="1" x14ac:dyDescent="0.2">
      <c r="A41" s="620" t="s">
        <v>66</v>
      </c>
      <c r="B41" s="337" t="s">
        <v>200</v>
      </c>
      <c r="C41" s="619">
        <v>49.639499999999998</v>
      </c>
    </row>
    <row r="42" spans="1:3" ht="23.1" customHeight="1" x14ac:dyDescent="0.2">
      <c r="A42" s="620" t="s">
        <v>67</v>
      </c>
      <c r="B42" s="336">
        <v>-28.760242409999659</v>
      </c>
      <c r="C42" s="619">
        <v>-47.676963040000025</v>
      </c>
    </row>
    <row r="43" spans="1:3" ht="15.6" customHeight="1" x14ac:dyDescent="0.2">
      <c r="A43" s="620" t="s">
        <v>578</v>
      </c>
      <c r="B43" s="709">
        <v>-13.317815954877533</v>
      </c>
      <c r="C43" s="662">
        <v>-2.8743265400000002</v>
      </c>
    </row>
    <row r="44" spans="1:3" ht="15.6" customHeight="1" x14ac:dyDescent="0.2">
      <c r="A44" s="626" t="s">
        <v>192</v>
      </c>
      <c r="B44" s="661">
        <v>-35.337391359999998</v>
      </c>
      <c r="C44" s="337">
        <v>-35.328548320000003</v>
      </c>
    </row>
    <row r="45" spans="1:3" s="627" customFormat="1" ht="15.95" customHeight="1" x14ac:dyDescent="0.2">
      <c r="A45" s="626" t="s">
        <v>145</v>
      </c>
      <c r="B45" s="661">
        <v>-4.4751369099999998</v>
      </c>
      <c r="C45" s="337" t="s">
        <v>200</v>
      </c>
    </row>
    <row r="46" spans="1:3" ht="20.100000000000001" customHeight="1" x14ac:dyDescent="0.2">
      <c r="A46" s="789"/>
      <c r="B46" s="1038"/>
      <c r="C46" s="790"/>
    </row>
    <row r="47" spans="1:3" ht="20.100000000000001" customHeight="1" x14ac:dyDescent="0.2">
      <c r="A47" s="618" t="s">
        <v>68</v>
      </c>
      <c r="B47" s="661">
        <v>-81.890586634877195</v>
      </c>
      <c r="C47" s="619">
        <v>-58.880548180000027</v>
      </c>
    </row>
    <row r="48" spans="1:3" ht="20.100000000000001" customHeight="1" x14ac:dyDescent="0.2">
      <c r="A48" s="618"/>
      <c r="C48" s="619"/>
    </row>
    <row r="49" spans="1:3" ht="20.100000000000001" customHeight="1" x14ac:dyDescent="0.2">
      <c r="A49" s="618" t="s">
        <v>69</v>
      </c>
      <c r="B49" s="661">
        <v>-12.517141910994198</v>
      </c>
      <c r="C49" s="619">
        <v>6.5569835855859182</v>
      </c>
    </row>
    <row r="50" spans="1:3" ht="20.100000000000001" customHeight="1" x14ac:dyDescent="0.2">
      <c r="A50" s="620" t="s">
        <v>70</v>
      </c>
      <c r="B50" s="661">
        <v>54.322024760126901</v>
      </c>
      <c r="C50" s="619">
        <v>48.0717189156424</v>
      </c>
    </row>
    <row r="51" spans="1:3" ht="20.100000000000001" customHeight="1" x14ac:dyDescent="0.2">
      <c r="A51" s="621" t="s">
        <v>71</v>
      </c>
      <c r="B51" s="329">
        <v>5.5722395394294513E-3</v>
      </c>
      <c r="C51" s="330">
        <v>-0.30621534722445498</v>
      </c>
    </row>
    <row r="52" spans="1:3" s="623" customFormat="1" x14ac:dyDescent="0.2">
      <c r="A52" s="628"/>
      <c r="B52" s="661"/>
      <c r="C52" s="619"/>
    </row>
    <row r="53" spans="1:3" x14ac:dyDescent="0.2">
      <c r="A53" s="618" t="s">
        <v>72</v>
      </c>
      <c r="B53" s="661">
        <v>41.810455088672136</v>
      </c>
      <c r="C53" s="619">
        <v>54.322487154003866</v>
      </c>
    </row>
    <row r="54" spans="1:3" x14ac:dyDescent="0.2">
      <c r="A54" s="618"/>
      <c r="C54" s="649"/>
    </row>
    <row r="55" spans="1:3" x14ac:dyDescent="0.2">
      <c r="C55" s="650"/>
    </row>
  </sheetData>
  <phoneticPr fontId="14" type="noConversion"/>
  <pageMargins left="0.75" right="0.28000000000000003" top="1" bottom="1" header="0.4921259845" footer="0.4921259845"/>
  <pageSetup paperSize="9" scale="77" orientation="portrait" horizontalDpi="1200" verticalDpi="1200"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35"/>
  <sheetViews>
    <sheetView view="pageBreakPreview" zoomScale="50" zoomScaleNormal="55" zoomScaleSheetLayoutView="50" workbookViewId="0"/>
  </sheetViews>
  <sheetFormatPr defaultColWidth="11.42578125" defaultRowHeight="18" x14ac:dyDescent="0.25"/>
  <cols>
    <col min="1" max="1" width="56" style="746" customWidth="1"/>
    <col min="2" max="5" width="16.140625" style="746" customWidth="1"/>
    <col min="6" max="6" width="18.42578125" style="746" customWidth="1"/>
    <col min="7" max="7" width="17" style="746" customWidth="1"/>
    <col min="8" max="8" width="17.28515625" style="746" customWidth="1"/>
    <col min="9" max="9" width="16.140625" style="746" customWidth="1"/>
    <col min="10" max="16384" width="11.42578125" style="746"/>
  </cols>
  <sheetData>
    <row r="1" spans="1:9" s="726" customFormat="1" x14ac:dyDescent="0.25">
      <c r="A1" s="725" t="s">
        <v>77</v>
      </c>
      <c r="C1" s="727"/>
      <c r="D1" s="727"/>
    </row>
    <row r="2" spans="1:9" s="726" customFormat="1" x14ac:dyDescent="0.25">
      <c r="A2" s="728"/>
      <c r="C2" s="727"/>
    </row>
    <row r="3" spans="1:9" s="726" customFormat="1" x14ac:dyDescent="0.25">
      <c r="A3" s="729" t="s">
        <v>141</v>
      </c>
      <c r="B3" s="727"/>
      <c r="C3" s="727"/>
      <c r="G3" s="730"/>
    </row>
    <row r="4" spans="1:9" s="726" customFormat="1" x14ac:dyDescent="0.25">
      <c r="C4" s="731"/>
    </row>
    <row r="5" spans="1:9" s="726" customFormat="1" ht="90" x14ac:dyDescent="0.25">
      <c r="A5" s="732" t="s">
        <v>297</v>
      </c>
      <c r="B5" s="733" t="s">
        <v>75</v>
      </c>
      <c r="C5" s="733" t="s">
        <v>188</v>
      </c>
      <c r="D5" s="733" t="s">
        <v>174</v>
      </c>
      <c r="E5" s="733" t="s">
        <v>181</v>
      </c>
      <c r="F5" s="734" t="s">
        <v>38</v>
      </c>
      <c r="G5" s="733" t="s">
        <v>35</v>
      </c>
      <c r="H5" s="734" t="s">
        <v>464</v>
      </c>
      <c r="I5" s="734" t="s">
        <v>39</v>
      </c>
    </row>
    <row r="6" spans="1:9" s="726" customFormat="1" x14ac:dyDescent="0.25">
      <c r="B6" s="735"/>
      <c r="C6" s="735"/>
      <c r="D6" s="735"/>
      <c r="E6" s="735"/>
      <c r="F6" s="735"/>
      <c r="G6" s="735"/>
      <c r="H6" s="735"/>
      <c r="I6" s="735"/>
    </row>
    <row r="7" spans="1:9" s="726" customFormat="1" x14ac:dyDescent="0.25">
      <c r="A7" s="736" t="s">
        <v>394</v>
      </c>
      <c r="B7" s="731">
        <v>19.399435950417601</v>
      </c>
      <c r="C7" s="731">
        <v>-5.7451610437868297</v>
      </c>
      <c r="D7" s="731">
        <v>-0.16679406999999999</v>
      </c>
      <c r="E7" s="731">
        <v>0.56706937702050797</v>
      </c>
      <c r="F7" s="731">
        <v>202.82372435966474</v>
      </c>
      <c r="G7" s="731">
        <v>216.87827457331602</v>
      </c>
      <c r="H7" s="731">
        <v>0.17790275680193701</v>
      </c>
      <c r="I7" s="731">
        <v>217.05617733011795</v>
      </c>
    </row>
    <row r="8" spans="1:9" s="726" customFormat="1" x14ac:dyDescent="0.25">
      <c r="A8" s="742" t="s">
        <v>486</v>
      </c>
      <c r="B8" s="731"/>
      <c r="C8" s="731"/>
      <c r="D8" s="731"/>
      <c r="E8" s="731"/>
      <c r="F8" s="731">
        <v>-3.4425051327527321</v>
      </c>
      <c r="G8" s="731">
        <v>-3.4425051327527321</v>
      </c>
      <c r="H8" s="731"/>
      <c r="I8" s="731">
        <v>-3.4425051327527321</v>
      </c>
    </row>
    <row r="9" spans="1:9" s="726" customFormat="1" x14ac:dyDescent="0.25">
      <c r="A9" s="736" t="s">
        <v>483</v>
      </c>
      <c r="B9" s="731">
        <v>19.399435950417601</v>
      </c>
      <c r="C9" s="731">
        <v>-5.7451610437868297</v>
      </c>
      <c r="D9" s="731">
        <v>-0.16679406999999999</v>
      </c>
      <c r="E9" s="731">
        <v>0.56706937702050797</v>
      </c>
      <c r="F9" s="731">
        <v>199.38121922691201</v>
      </c>
      <c r="G9" s="731">
        <v>213.43576944056329</v>
      </c>
      <c r="H9" s="731">
        <v>0.17790275680193701</v>
      </c>
      <c r="I9" s="731">
        <v>213.61367219736522</v>
      </c>
    </row>
    <row r="10" spans="1:9" s="726" customFormat="1" x14ac:dyDescent="0.25">
      <c r="A10" s="737" t="s">
        <v>183</v>
      </c>
      <c r="B10" s="731"/>
      <c r="C10" s="738"/>
      <c r="D10" s="738"/>
      <c r="E10" s="731"/>
      <c r="F10" s="738"/>
      <c r="G10" s="738"/>
      <c r="H10" s="738"/>
      <c r="I10" s="738"/>
    </row>
    <row r="11" spans="1:9" s="726" customFormat="1" x14ac:dyDescent="0.25">
      <c r="A11" s="739" t="s">
        <v>391</v>
      </c>
      <c r="B11" s="731"/>
      <c r="C11" s="731"/>
      <c r="D11" s="731"/>
      <c r="E11" s="731"/>
      <c r="F11" s="731">
        <v>34.061983210823996</v>
      </c>
      <c r="G11" s="731">
        <v>34.061983210823996</v>
      </c>
      <c r="H11" s="731">
        <v>9.7362018360250806E-3</v>
      </c>
      <c r="I11" s="731">
        <v>34.071719412660023</v>
      </c>
    </row>
    <row r="12" spans="1:9" s="726" customFormat="1" x14ac:dyDescent="0.25">
      <c r="A12" s="740" t="s">
        <v>179</v>
      </c>
      <c r="B12" s="741"/>
      <c r="C12" s="741">
        <v>-3.3716434263572497</v>
      </c>
      <c r="D12" s="741">
        <v>-0.23302335000000002</v>
      </c>
      <c r="E12" s="741">
        <v>0</v>
      </c>
      <c r="F12" s="741">
        <v>-4.0278000000000001E-2</v>
      </c>
      <c r="G12" s="741">
        <v>-3.6449447763572498</v>
      </c>
      <c r="H12" s="741">
        <v>-2.5597635328635078E-2</v>
      </c>
      <c r="I12" s="741">
        <v>-3.6705424116858847</v>
      </c>
    </row>
    <row r="13" spans="1:9" s="726" customFormat="1" x14ac:dyDescent="0.25">
      <c r="A13" s="742" t="s">
        <v>392</v>
      </c>
      <c r="B13" s="731"/>
      <c r="C13" s="731">
        <v>-3.3716434263572497</v>
      </c>
      <c r="D13" s="731">
        <v>-0.23302335000000002</v>
      </c>
      <c r="E13" s="731"/>
      <c r="F13" s="731">
        <v>34.021705210823995</v>
      </c>
      <c r="G13" s="731">
        <v>30.417038434466747</v>
      </c>
      <c r="H13" s="731">
        <v>-1.5861433492609996E-2</v>
      </c>
      <c r="I13" s="731">
        <v>30.401177000974137</v>
      </c>
    </row>
    <row r="14" spans="1:9" s="726" customFormat="1" x14ac:dyDescent="0.25">
      <c r="A14" s="742" t="s">
        <v>186</v>
      </c>
      <c r="B14" s="731"/>
      <c r="C14" s="731"/>
      <c r="D14" s="731"/>
      <c r="E14" s="731"/>
      <c r="F14" s="731"/>
      <c r="G14" s="731"/>
      <c r="H14" s="731"/>
      <c r="I14" s="731"/>
    </row>
    <row r="15" spans="1:9" s="726" customFormat="1" x14ac:dyDescent="0.25">
      <c r="A15" s="1047" t="s">
        <v>195</v>
      </c>
      <c r="B15" s="743"/>
      <c r="C15" s="743"/>
      <c r="D15" s="743"/>
      <c r="E15" s="743">
        <v>2.1795020000000002E-2</v>
      </c>
      <c r="F15" s="743">
        <v>0.15008502000000001</v>
      </c>
      <c r="G15" s="743">
        <v>0.17188004000000001</v>
      </c>
      <c r="H15" s="743"/>
      <c r="I15" s="743">
        <v>0.17188004000000001</v>
      </c>
    </row>
    <row r="16" spans="1:9" s="726" customFormat="1" x14ac:dyDescent="0.25">
      <c r="A16" s="1047" t="s">
        <v>192</v>
      </c>
      <c r="B16" s="743"/>
      <c r="C16" s="743"/>
      <c r="D16" s="743"/>
      <c r="E16" s="743"/>
      <c r="F16" s="743">
        <v>-35.328548320000003</v>
      </c>
      <c r="G16" s="743">
        <v>-35.328548320000003</v>
      </c>
      <c r="H16" s="743"/>
      <c r="I16" s="743">
        <v>-35.328548320000003</v>
      </c>
    </row>
    <row r="17" spans="1:9" s="726" customFormat="1" x14ac:dyDescent="0.25">
      <c r="A17" s="1048" t="s">
        <v>196</v>
      </c>
      <c r="B17" s="741"/>
      <c r="C17" s="741"/>
      <c r="D17" s="741"/>
      <c r="E17" s="741"/>
      <c r="F17" s="741">
        <v>2.22948E-2</v>
      </c>
      <c r="G17" s="741">
        <v>2.22948E-2</v>
      </c>
      <c r="H17" s="741"/>
      <c r="I17" s="741">
        <v>2.22948E-2</v>
      </c>
    </row>
    <row r="18" spans="1:9" s="726" customFormat="1" x14ac:dyDescent="0.25">
      <c r="A18" s="742" t="s">
        <v>187</v>
      </c>
      <c r="B18" s="743"/>
      <c r="C18" s="743"/>
      <c r="D18" s="743"/>
      <c r="E18" s="743">
        <v>2.1795020000000002E-2</v>
      </c>
      <c r="F18" s="743">
        <v>-35.156168500000007</v>
      </c>
      <c r="G18" s="743">
        <v>-35.134373480000008</v>
      </c>
      <c r="H18" s="743"/>
      <c r="I18" s="743">
        <v>-35.134373480000008</v>
      </c>
    </row>
    <row r="19" spans="1:9" s="726" customFormat="1" x14ac:dyDescent="0.25">
      <c r="A19" s="744" t="s">
        <v>194</v>
      </c>
      <c r="B19" s="741"/>
      <c r="C19" s="741"/>
      <c r="D19" s="741"/>
      <c r="E19" s="741"/>
      <c r="F19" s="741">
        <v>4.4546000000000002E-2</v>
      </c>
      <c r="G19" s="741">
        <v>4.4546000000000002E-2</v>
      </c>
      <c r="H19" s="741"/>
      <c r="I19" s="741">
        <v>4.4546000000000002E-2</v>
      </c>
    </row>
    <row r="20" spans="1:9" s="726" customFormat="1" x14ac:dyDescent="0.25">
      <c r="A20" s="736" t="s">
        <v>428</v>
      </c>
      <c r="B20" s="745">
        <v>19.399435950417601</v>
      </c>
      <c r="C20" s="745">
        <v>-9.1168044701440785</v>
      </c>
      <c r="D20" s="745">
        <v>-0.39981741999999998</v>
      </c>
      <c r="E20" s="745">
        <v>0.58886439702050797</v>
      </c>
      <c r="F20" s="745">
        <v>198.29130193773599</v>
      </c>
      <c r="G20" s="745">
        <v>208.76298039503004</v>
      </c>
      <c r="H20" s="745">
        <v>0.16204132330932702</v>
      </c>
      <c r="I20" s="745">
        <v>208.92502171833937</v>
      </c>
    </row>
    <row r="21" spans="1:9" x14ac:dyDescent="0.25">
      <c r="A21" s="747" t="s">
        <v>183</v>
      </c>
      <c r="B21" s="731"/>
      <c r="C21" s="731"/>
      <c r="D21" s="731"/>
      <c r="E21" s="731"/>
      <c r="F21" s="731"/>
      <c r="G21" s="731"/>
      <c r="H21" s="731"/>
      <c r="I21" s="731"/>
    </row>
    <row r="22" spans="1:9" x14ac:dyDescent="0.25">
      <c r="A22" s="739" t="s">
        <v>391</v>
      </c>
      <c r="B22" s="731"/>
      <c r="C22" s="731"/>
      <c r="D22" s="731"/>
      <c r="E22" s="731"/>
      <c r="F22" s="743">
        <v>34.6904953488323</v>
      </c>
      <c r="G22" s="731">
        <v>34.6904953488323</v>
      </c>
      <c r="H22" s="731">
        <v>1.12434234029649E-2</v>
      </c>
      <c r="I22" s="743">
        <v>34.701738772235267</v>
      </c>
    </row>
    <row r="23" spans="1:9" x14ac:dyDescent="0.25">
      <c r="A23" s="740" t="s">
        <v>179</v>
      </c>
      <c r="B23" s="741"/>
      <c r="C23" s="741">
        <v>-0.61517667866504011</v>
      </c>
      <c r="D23" s="741">
        <v>-0.30435938000000001</v>
      </c>
      <c r="E23" s="741"/>
      <c r="F23" s="741">
        <v>0</v>
      </c>
      <c r="G23" s="741">
        <v>-0.91953605866504007</v>
      </c>
      <c r="H23" s="741">
        <v>1.9394860413871087E-2</v>
      </c>
      <c r="I23" s="741">
        <v>-0.90014119825116912</v>
      </c>
    </row>
    <row r="24" spans="1:9" x14ac:dyDescent="0.25">
      <c r="A24" s="742" t="s">
        <v>392</v>
      </c>
      <c r="B24" s="731"/>
      <c r="C24" s="731">
        <v>-0.61517667866504011</v>
      </c>
      <c r="D24" s="731">
        <v>-0.30435938000000001</v>
      </c>
      <c r="E24" s="731"/>
      <c r="F24" s="731">
        <v>34.6904953488323</v>
      </c>
      <c r="G24" s="731">
        <v>33.770959290167262</v>
      </c>
      <c r="H24" s="731">
        <v>3.0638283816835987E-2</v>
      </c>
      <c r="I24" s="731">
        <v>33.801597573984097</v>
      </c>
    </row>
    <row r="25" spans="1:9" x14ac:dyDescent="0.25">
      <c r="A25" s="747" t="s">
        <v>186</v>
      </c>
      <c r="B25" s="731"/>
      <c r="C25" s="731"/>
      <c r="D25" s="731"/>
      <c r="E25" s="731"/>
      <c r="F25" s="731"/>
      <c r="G25" s="731"/>
      <c r="H25" s="731"/>
      <c r="I25" s="731"/>
    </row>
    <row r="26" spans="1:9" x14ac:dyDescent="0.25">
      <c r="A26" s="1049" t="s">
        <v>195</v>
      </c>
      <c r="B26" s="743"/>
      <c r="C26" s="743"/>
      <c r="D26" s="743"/>
      <c r="E26" s="743">
        <v>4.072427E-2</v>
      </c>
      <c r="F26" s="743">
        <v>0.10865609999999992</v>
      </c>
      <c r="G26" s="731">
        <v>0.14938036999999993</v>
      </c>
      <c r="H26" s="743"/>
      <c r="I26" s="743">
        <v>0.14938036999999993</v>
      </c>
    </row>
    <row r="27" spans="1:9" x14ac:dyDescent="0.25">
      <c r="A27" s="1049" t="s">
        <v>192</v>
      </c>
      <c r="B27" s="743"/>
      <c r="C27" s="743"/>
      <c r="D27" s="743"/>
      <c r="E27" s="743"/>
      <c r="F27" s="743">
        <v>-35.337391359999998</v>
      </c>
      <c r="G27" s="731">
        <v>-35.337391359999998</v>
      </c>
      <c r="H27" s="743"/>
      <c r="I27" s="743">
        <v>-35.337391359999998</v>
      </c>
    </row>
    <row r="28" spans="1:9" x14ac:dyDescent="0.25">
      <c r="A28" s="1049" t="s">
        <v>196</v>
      </c>
      <c r="B28" s="743"/>
      <c r="C28" s="743"/>
      <c r="D28" s="743"/>
      <c r="E28" s="743"/>
      <c r="F28" s="743">
        <v>2.0268000000000001E-2</v>
      </c>
      <c r="G28" s="731">
        <v>2.0268000000000001E-2</v>
      </c>
      <c r="H28" s="743"/>
      <c r="I28" s="743">
        <v>2.0268000000000001E-2</v>
      </c>
    </row>
    <row r="29" spans="1:9" x14ac:dyDescent="0.25">
      <c r="A29" s="748" t="s">
        <v>145</v>
      </c>
      <c r="B29" s="741"/>
      <c r="C29" s="741"/>
      <c r="D29" s="741"/>
      <c r="E29" s="788"/>
      <c r="F29" s="741">
        <v>-4.4751369099999998</v>
      </c>
      <c r="G29" s="741">
        <v>-4.4751369099999998</v>
      </c>
      <c r="H29" s="741"/>
      <c r="I29" s="741">
        <v>-4.4751369099999998</v>
      </c>
    </row>
    <row r="30" spans="1:9" x14ac:dyDescent="0.25">
      <c r="A30" s="951" t="s">
        <v>187</v>
      </c>
      <c r="B30" s="950"/>
      <c r="C30" s="950"/>
      <c r="D30" s="950"/>
      <c r="E30" s="950">
        <v>4.072427E-2</v>
      </c>
      <c r="F30" s="950">
        <v>-39.683604169999995</v>
      </c>
      <c r="G30" s="950">
        <v>-39.642879899999997</v>
      </c>
      <c r="H30" s="950"/>
      <c r="I30" s="950">
        <v>-39.642879899999997</v>
      </c>
    </row>
    <row r="31" spans="1:9" x14ac:dyDescent="0.25">
      <c r="A31" s="748" t="s">
        <v>194</v>
      </c>
      <c r="B31" s="741"/>
      <c r="C31" s="741"/>
      <c r="D31" s="741"/>
      <c r="E31" s="741"/>
      <c r="F31" s="741">
        <v>-5.4417E-2</v>
      </c>
      <c r="G31" s="741">
        <v>-5.4417E-2</v>
      </c>
      <c r="H31" s="741"/>
      <c r="I31" s="741">
        <v>-5.4417E-2</v>
      </c>
    </row>
    <row r="32" spans="1:9" x14ac:dyDescent="0.25">
      <c r="A32" s="749" t="s">
        <v>576</v>
      </c>
      <c r="B32" s="745">
        <v>19.399435950417601</v>
      </c>
      <c r="C32" s="745">
        <v>-9.731981148809119</v>
      </c>
      <c r="D32" s="745">
        <v>-0.70417679999999994</v>
      </c>
      <c r="E32" s="745">
        <v>0.62958866702050797</v>
      </c>
      <c r="F32" s="745">
        <v>193.22220859693263</v>
      </c>
      <c r="G32" s="745">
        <v>202.81507526556163</v>
      </c>
      <c r="H32" s="745">
        <v>0.20854104061877299</v>
      </c>
      <c r="I32" s="745">
        <v>203.0236163061804</v>
      </c>
    </row>
    <row r="33" spans="1:9" x14ac:dyDescent="0.25">
      <c r="B33" s="731"/>
      <c r="C33" s="726"/>
      <c r="D33" s="726"/>
      <c r="E33" s="726"/>
      <c r="F33" s="726"/>
      <c r="G33" s="726"/>
      <c r="H33" s="726"/>
      <c r="I33" s="726"/>
    </row>
    <row r="34" spans="1:9" x14ac:dyDescent="0.25">
      <c r="B34" s="726"/>
      <c r="C34" s="726"/>
      <c r="D34" s="726"/>
      <c r="E34" s="726"/>
      <c r="F34" s="726"/>
      <c r="G34" s="726"/>
      <c r="H34" s="726"/>
      <c r="I34" s="726"/>
    </row>
    <row r="35" spans="1:9" ht="63" customHeight="1" x14ac:dyDescent="0.25">
      <c r="A35" s="1078" t="s">
        <v>490</v>
      </c>
      <c r="B35" s="1078"/>
      <c r="C35" s="1078"/>
      <c r="D35" s="1078"/>
      <c r="E35" s="1078"/>
      <c r="F35" s="1078"/>
      <c r="G35" s="1078"/>
      <c r="H35" s="1078"/>
      <c r="I35" s="1078"/>
    </row>
  </sheetData>
  <mergeCells count="1">
    <mergeCell ref="A35:I35"/>
  </mergeCells>
  <pageMargins left="0.75" right="0.28000000000000003" top="1" bottom="1" header="0.4921259845" footer="0.4921259845"/>
  <pageSetup paperSize="9" scale="48" orientation="portrait" horizontalDpi="1200" verticalDpi="300" r:id="rId1"/>
  <headerFooter alignWithMargins="0"/>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Taul8"/>
  <dimension ref="A1:K101"/>
  <sheetViews>
    <sheetView view="pageBreakPreview" zoomScale="55" zoomScaleNormal="55" zoomScaleSheetLayoutView="55" workbookViewId="0"/>
  </sheetViews>
  <sheetFormatPr defaultColWidth="9.140625" defaultRowHeight="18" x14ac:dyDescent="0.25"/>
  <cols>
    <col min="1" max="1" width="36.140625" style="792" customWidth="1"/>
    <col min="2" max="2" width="18" style="824" bestFit="1" customWidth="1"/>
    <col min="3" max="3" width="15.42578125" style="824" customWidth="1"/>
    <col min="4" max="4" width="18" style="824" bestFit="1" customWidth="1"/>
    <col min="5" max="5" width="15.42578125" style="824" customWidth="1"/>
    <col min="6" max="6" width="15.28515625" style="824" customWidth="1"/>
    <col min="7" max="11" width="15.42578125" style="824" customWidth="1"/>
    <col min="12" max="16384" width="9.140625" style="774"/>
  </cols>
  <sheetData>
    <row r="1" spans="1:11" ht="19.5" x14ac:dyDescent="0.35">
      <c r="A1" s="772" t="s">
        <v>85</v>
      </c>
      <c r="B1" s="862"/>
      <c r="C1" s="822"/>
      <c r="D1" s="822"/>
      <c r="E1" s="822"/>
      <c r="F1" s="822"/>
      <c r="G1" s="822"/>
      <c r="H1" s="822"/>
      <c r="I1" s="822"/>
      <c r="J1" s="822"/>
      <c r="K1" s="822"/>
    </row>
    <row r="2" spans="1:11" ht="19.5" x14ac:dyDescent="0.35">
      <c r="C2" s="822"/>
      <c r="D2" s="822"/>
      <c r="E2" s="822"/>
      <c r="F2" s="822"/>
      <c r="G2" s="822"/>
      <c r="H2" s="822"/>
      <c r="I2" s="822"/>
      <c r="J2" s="822"/>
      <c r="K2" s="822"/>
    </row>
    <row r="3" spans="1:11" ht="19.5" x14ac:dyDescent="0.35">
      <c r="A3" s="776" t="s">
        <v>139</v>
      </c>
      <c r="B3" s="726"/>
      <c r="C3" s="822"/>
      <c r="D3" s="822"/>
      <c r="E3" s="822"/>
      <c r="F3" s="822"/>
      <c r="G3" s="822"/>
      <c r="H3" s="822"/>
      <c r="I3" s="822"/>
      <c r="J3" s="822"/>
      <c r="K3" s="822"/>
    </row>
    <row r="4" spans="1:11" ht="19.5" x14ac:dyDescent="0.35">
      <c r="A4" s="824"/>
      <c r="B4" s="863"/>
      <c r="C4" s="863"/>
      <c r="D4" s="822"/>
      <c r="E4" s="822"/>
      <c r="F4" s="822"/>
      <c r="G4" s="822"/>
      <c r="H4" s="822"/>
      <c r="I4" s="822"/>
      <c r="J4" s="822"/>
      <c r="K4" s="822"/>
    </row>
    <row r="5" spans="1:11" x14ac:dyDescent="0.25">
      <c r="A5" s="863" t="s">
        <v>86</v>
      </c>
      <c r="B5" s="863"/>
      <c r="C5" s="863"/>
      <c r="D5" s="863"/>
      <c r="E5" s="864"/>
      <c r="F5" s="864"/>
      <c r="G5" s="864"/>
      <c r="H5" s="864"/>
      <c r="I5" s="864"/>
    </row>
    <row r="6" spans="1:11" x14ac:dyDescent="0.25">
      <c r="A6" s="863"/>
      <c r="B6" s="863"/>
      <c r="C6" s="864"/>
      <c r="D6" s="863"/>
      <c r="E6" s="864"/>
      <c r="F6" s="865"/>
      <c r="G6" s="864"/>
      <c r="H6" s="864"/>
      <c r="I6" s="864"/>
    </row>
    <row r="7" spans="1:11" ht="18.95" customHeight="1" x14ac:dyDescent="0.25">
      <c r="A7" s="866"/>
      <c r="B7" s="1081" t="s">
        <v>575</v>
      </c>
      <c r="C7" s="1081"/>
      <c r="D7" s="1081"/>
      <c r="E7" s="1082"/>
      <c r="F7" s="1096" t="s">
        <v>429</v>
      </c>
      <c r="G7" s="1097"/>
      <c r="H7" s="1097"/>
      <c r="I7" s="1098"/>
      <c r="J7" s="984"/>
      <c r="K7" s="985"/>
    </row>
    <row r="8" spans="1:11" ht="63.95" customHeight="1" x14ac:dyDescent="0.25">
      <c r="A8" s="867" t="s">
        <v>297</v>
      </c>
      <c r="B8" s="868" t="s">
        <v>133</v>
      </c>
      <c r="C8" s="868" t="s">
        <v>472</v>
      </c>
      <c r="D8" s="1092" t="s">
        <v>74</v>
      </c>
      <c r="E8" s="1093"/>
      <c r="F8" s="986" t="s">
        <v>133</v>
      </c>
      <c r="G8" s="986" t="s">
        <v>472</v>
      </c>
      <c r="H8" s="1087" t="s">
        <v>74</v>
      </c>
      <c r="I8" s="1099"/>
      <c r="J8" s="1086" t="s">
        <v>135</v>
      </c>
      <c r="K8" s="1087"/>
    </row>
    <row r="9" spans="1:11" ht="18.95" customHeight="1" x14ac:dyDescent="0.25">
      <c r="A9" s="866"/>
      <c r="B9" s="864"/>
      <c r="C9" s="869"/>
      <c r="D9" s="869"/>
      <c r="E9" s="870"/>
      <c r="F9" s="985"/>
      <c r="G9" s="886"/>
      <c r="H9" s="886"/>
      <c r="I9" s="886"/>
      <c r="J9" s="987"/>
      <c r="K9" s="985"/>
    </row>
    <row r="10" spans="1:11" ht="18.95" customHeight="1" x14ac:dyDescent="0.25">
      <c r="A10" s="871" t="s">
        <v>87</v>
      </c>
      <c r="B10" s="872">
        <v>79.033624517699039</v>
      </c>
      <c r="C10" s="872">
        <v>0.73496322999999797</v>
      </c>
      <c r="D10" s="1094">
        <v>79.76858774769903</v>
      </c>
      <c r="E10" s="1095"/>
      <c r="F10" s="988">
        <v>79.581162899792631</v>
      </c>
      <c r="G10" s="988">
        <v>0.68823698000000055</v>
      </c>
      <c r="H10" s="1088">
        <v>80.26939987979263</v>
      </c>
      <c r="I10" s="1089"/>
      <c r="J10" s="1079">
        <v>-0.62391413520418815</v>
      </c>
      <c r="K10" s="1080"/>
    </row>
    <row r="11" spans="1:11" ht="18.95" customHeight="1" x14ac:dyDescent="0.25">
      <c r="A11" s="871" t="s">
        <v>161</v>
      </c>
      <c r="B11" s="872">
        <v>25.29945452916871</v>
      </c>
      <c r="C11" s="872">
        <v>0.70561741000000011</v>
      </c>
      <c r="D11" s="1094">
        <v>26.005071939168708</v>
      </c>
      <c r="E11" s="1095"/>
      <c r="F11" s="988">
        <v>24.496607279586009</v>
      </c>
      <c r="G11" s="988">
        <v>0.74137588000000054</v>
      </c>
      <c r="H11" s="1088">
        <v>25.237983159586008</v>
      </c>
      <c r="I11" s="1089"/>
      <c r="J11" s="1079">
        <v>3.039421869537704</v>
      </c>
      <c r="K11" s="1080"/>
    </row>
    <row r="12" spans="1:11" ht="18.95" customHeight="1" x14ac:dyDescent="0.25">
      <c r="A12" s="871" t="s">
        <v>424</v>
      </c>
      <c r="B12" s="872">
        <v>58.788094246835271</v>
      </c>
      <c r="C12" s="872">
        <v>0.58219754999999984</v>
      </c>
      <c r="D12" s="1094">
        <v>59.370291796835268</v>
      </c>
      <c r="E12" s="1095"/>
      <c r="F12" s="988">
        <v>65.763454555090775</v>
      </c>
      <c r="G12" s="988">
        <v>0.63773853999999963</v>
      </c>
      <c r="H12" s="1088">
        <v>66.401193095090775</v>
      </c>
      <c r="I12" s="1089"/>
      <c r="J12" s="1079">
        <v>-10.588516516844516</v>
      </c>
      <c r="K12" s="1080"/>
    </row>
    <row r="13" spans="1:11" ht="18.95" customHeight="1" x14ac:dyDescent="0.25">
      <c r="A13" s="871" t="s">
        <v>425</v>
      </c>
      <c r="B13" s="872">
        <v>35.775160795680478</v>
      </c>
      <c r="C13" s="872">
        <v>4.3655745685100557E-17</v>
      </c>
      <c r="D13" s="1094">
        <v>35.775160795680478</v>
      </c>
      <c r="E13" s="1095"/>
      <c r="F13" s="988">
        <v>36.647110515882694</v>
      </c>
      <c r="G13" s="988">
        <v>-5.6752469390630711E-16</v>
      </c>
      <c r="H13" s="1088">
        <v>36.647110515882694</v>
      </c>
      <c r="I13" s="1089"/>
      <c r="J13" s="1079">
        <v>-2.3793136973904607</v>
      </c>
      <c r="K13" s="1080"/>
    </row>
    <row r="14" spans="1:11" x14ac:dyDescent="0.25">
      <c r="A14" s="873" t="s">
        <v>134</v>
      </c>
      <c r="B14" s="874"/>
      <c r="C14" s="874">
        <v>-2.0227781899999981</v>
      </c>
      <c r="D14" s="1084">
        <v>-2.0227781899999981</v>
      </c>
      <c r="E14" s="1085"/>
      <c r="F14" s="989"/>
      <c r="G14" s="989">
        <v>-2.0673513999999997</v>
      </c>
      <c r="H14" s="1090">
        <v>-2.0673513999999997</v>
      </c>
      <c r="I14" s="1091"/>
      <c r="J14" s="990"/>
      <c r="K14" s="991"/>
    </row>
    <row r="15" spans="1:11" x14ac:dyDescent="0.25">
      <c r="A15" s="866" t="s">
        <v>74</v>
      </c>
      <c r="B15" s="875">
        <v>198.89633408938349</v>
      </c>
      <c r="C15" s="875"/>
      <c r="D15" s="1102">
        <v>198.89633408938349</v>
      </c>
      <c r="E15" s="1103"/>
      <c r="F15" s="992">
        <v>206.48833525035209</v>
      </c>
      <c r="G15" s="993"/>
      <c r="H15" s="1100">
        <v>206.48833525035209</v>
      </c>
      <c r="I15" s="1101"/>
      <c r="J15" s="1079">
        <v>-3.6767215696537328</v>
      </c>
      <c r="K15" s="1080"/>
    </row>
    <row r="16" spans="1:11" x14ac:dyDescent="0.25">
      <c r="A16" s="876"/>
      <c r="B16" s="863"/>
      <c r="C16" s="864"/>
      <c r="D16" s="864"/>
      <c r="E16" s="863"/>
      <c r="F16" s="864"/>
      <c r="G16" s="865"/>
      <c r="H16" s="865"/>
      <c r="I16" s="864"/>
      <c r="J16" s="979"/>
      <c r="K16" s="983"/>
    </row>
    <row r="17" spans="1:11" ht="20.100000000000001" customHeight="1" x14ac:dyDescent="0.25">
      <c r="A17" s="866"/>
      <c r="B17" s="1081" t="s">
        <v>570</v>
      </c>
      <c r="C17" s="1081"/>
      <c r="D17" s="1081"/>
      <c r="E17" s="1082"/>
      <c r="F17" s="1083" t="s">
        <v>410</v>
      </c>
      <c r="G17" s="1081"/>
      <c r="H17" s="1081"/>
      <c r="I17" s="1082"/>
      <c r="J17" s="982"/>
      <c r="K17" s="979"/>
    </row>
    <row r="18" spans="1:11" ht="63" customHeight="1" x14ac:dyDescent="0.25">
      <c r="A18" s="867" t="s">
        <v>297</v>
      </c>
      <c r="B18" s="868" t="s">
        <v>133</v>
      </c>
      <c r="C18" s="868" t="s">
        <v>472</v>
      </c>
      <c r="D18" s="1092" t="s">
        <v>74</v>
      </c>
      <c r="E18" s="1093"/>
      <c r="F18" s="986" t="s">
        <v>133</v>
      </c>
      <c r="G18" s="986" t="s">
        <v>472</v>
      </c>
      <c r="H18" s="1087" t="s">
        <v>74</v>
      </c>
      <c r="I18" s="1099"/>
      <c r="J18" s="1086" t="s">
        <v>135</v>
      </c>
      <c r="K18" s="1087"/>
    </row>
    <row r="19" spans="1:11" ht="20.100000000000001" customHeight="1" x14ac:dyDescent="0.25">
      <c r="A19" s="866"/>
      <c r="B19" s="864"/>
      <c r="C19" s="869"/>
      <c r="D19" s="869"/>
      <c r="E19" s="870"/>
      <c r="F19" s="985"/>
      <c r="G19" s="886"/>
      <c r="H19" s="886"/>
      <c r="I19" s="886"/>
      <c r="J19" s="987"/>
      <c r="K19" s="985"/>
    </row>
    <row r="20" spans="1:11" ht="20.100000000000001" customHeight="1" x14ac:dyDescent="0.25">
      <c r="A20" s="871" t="s">
        <v>87</v>
      </c>
      <c r="B20" s="872">
        <v>309.39722847547495</v>
      </c>
      <c r="C20" s="872">
        <v>1.8443164791524638</v>
      </c>
      <c r="D20" s="1094">
        <v>311.24154495462739</v>
      </c>
      <c r="E20" s="1095"/>
      <c r="F20" s="988">
        <v>307.53378122304713</v>
      </c>
      <c r="G20" s="988">
        <v>1.8556188999999994</v>
      </c>
      <c r="H20" s="1088">
        <v>309.38940012304715</v>
      </c>
      <c r="I20" s="1089"/>
      <c r="J20" s="1079">
        <v>0.598645212422797</v>
      </c>
      <c r="K20" s="1080"/>
    </row>
    <row r="21" spans="1:11" ht="20.100000000000001" customHeight="1" x14ac:dyDescent="0.25">
      <c r="A21" s="871" t="s">
        <v>161</v>
      </c>
      <c r="B21" s="872">
        <v>96.726960465558065</v>
      </c>
      <c r="C21" s="872">
        <v>2.1239583799999999</v>
      </c>
      <c r="D21" s="1094">
        <v>98.85091884555807</v>
      </c>
      <c r="E21" s="1095"/>
      <c r="F21" s="988">
        <v>93.662392138511279</v>
      </c>
      <c r="G21" s="988">
        <v>2.8639962500000005</v>
      </c>
      <c r="H21" s="1088">
        <v>96.526388388511279</v>
      </c>
      <c r="I21" s="1089"/>
      <c r="J21" s="1079">
        <v>2.4081813231121161</v>
      </c>
      <c r="K21" s="1080"/>
    </row>
    <row r="22" spans="1:11" ht="20.100000000000001" customHeight="1" x14ac:dyDescent="0.25">
      <c r="A22" s="871" t="s">
        <v>424</v>
      </c>
      <c r="B22" s="872">
        <v>246.41058317920189</v>
      </c>
      <c r="C22" s="872">
        <v>2.7117171999999994</v>
      </c>
      <c r="D22" s="1094">
        <v>249.1223003792019</v>
      </c>
      <c r="E22" s="1095"/>
      <c r="F22" s="988">
        <v>267.01611116342417</v>
      </c>
      <c r="G22" s="988">
        <v>2.5779388599999997</v>
      </c>
      <c r="H22" s="1088">
        <v>269.59405002342419</v>
      </c>
      <c r="I22" s="1089"/>
      <c r="J22" s="1079">
        <v>-7.59354653503798</v>
      </c>
      <c r="K22" s="1080"/>
    </row>
    <row r="23" spans="1:11" ht="20.100000000000001" customHeight="1" x14ac:dyDescent="0.25">
      <c r="A23" s="871" t="s">
        <v>425</v>
      </c>
      <c r="B23" s="872">
        <v>131.76728544166241</v>
      </c>
      <c r="C23" s="872">
        <v>1.0186340659856796E-16</v>
      </c>
      <c r="D23" s="1094">
        <v>131.76728544166241</v>
      </c>
      <c r="E23" s="1095"/>
      <c r="F23" s="988">
        <v>134.00478069226165</v>
      </c>
      <c r="G23" s="988">
        <v>-1.7462298274040221E-15</v>
      </c>
      <c r="H23" s="1088">
        <v>134.00478069226165</v>
      </c>
      <c r="I23" s="1089"/>
      <c r="J23" s="1079">
        <v>-1.6697130050438915</v>
      </c>
      <c r="K23" s="1080"/>
    </row>
    <row r="24" spans="1:11" x14ac:dyDescent="0.25">
      <c r="A24" s="873" t="s">
        <v>134</v>
      </c>
      <c r="B24" s="877"/>
      <c r="C24" s="874">
        <v>-6.6799920591524629</v>
      </c>
      <c r="D24" s="1084">
        <v>-6.6799920591524629</v>
      </c>
      <c r="E24" s="1085"/>
      <c r="F24" s="994"/>
      <c r="G24" s="989">
        <v>-7.297554009999998</v>
      </c>
      <c r="H24" s="1090">
        <v>-7.297554009999998</v>
      </c>
      <c r="I24" s="1091"/>
      <c r="J24" s="990"/>
      <c r="K24" s="995"/>
    </row>
    <row r="25" spans="1:11" x14ac:dyDescent="0.25">
      <c r="A25" s="866" t="s">
        <v>74</v>
      </c>
      <c r="B25" s="875">
        <v>784.3020575618973</v>
      </c>
      <c r="C25" s="875"/>
      <c r="D25" s="1102">
        <v>784.3020575618973</v>
      </c>
      <c r="E25" s="1103"/>
      <c r="F25" s="992">
        <v>802.21706521724423</v>
      </c>
      <c r="G25" s="993"/>
      <c r="H25" s="1100">
        <v>802.21706521724434</v>
      </c>
      <c r="I25" s="1101"/>
      <c r="J25" s="1079">
        <v>-2.2331870552386675</v>
      </c>
      <c r="K25" s="1080"/>
    </row>
    <row r="26" spans="1:11" s="881" customFormat="1" x14ac:dyDescent="0.25">
      <c r="A26" s="864"/>
      <c r="B26" s="878"/>
      <c r="C26" s="878"/>
      <c r="D26" s="878"/>
      <c r="E26" s="878"/>
      <c r="F26" s="879"/>
      <c r="G26" s="879"/>
      <c r="H26" s="879"/>
      <c r="I26" s="879"/>
      <c r="J26" s="880"/>
      <c r="K26" s="864"/>
    </row>
    <row r="27" spans="1:11" ht="20.100000000000001" customHeight="1" x14ac:dyDescent="0.25">
      <c r="A27" s="876" t="s">
        <v>90</v>
      </c>
      <c r="B27" s="863"/>
      <c r="C27" s="863"/>
      <c r="D27" s="863"/>
      <c r="E27" s="864"/>
      <c r="F27" s="864"/>
      <c r="G27" s="864"/>
      <c r="H27" s="864"/>
      <c r="I27" s="869"/>
    </row>
    <row r="28" spans="1:11" ht="20.100000000000001" customHeight="1" x14ac:dyDescent="0.25">
      <c r="A28" s="866"/>
      <c r="B28" s="884"/>
      <c r="C28" s="980"/>
      <c r="D28" s="980"/>
      <c r="E28" s="980"/>
      <c r="F28" s="980"/>
      <c r="G28" s="996"/>
      <c r="H28" s="980"/>
      <c r="I28" s="980"/>
      <c r="J28" s="881"/>
      <c r="K28" s="881"/>
    </row>
    <row r="29" spans="1:11" ht="20.100000000000001" customHeight="1" x14ac:dyDescent="0.25">
      <c r="A29" s="867" t="s">
        <v>297</v>
      </c>
      <c r="B29" s="885" t="s">
        <v>575</v>
      </c>
      <c r="C29" s="997" t="s">
        <v>0</v>
      </c>
      <c r="D29" s="998" t="s">
        <v>429</v>
      </c>
      <c r="E29" s="997" t="s">
        <v>0</v>
      </c>
      <c r="F29" s="998" t="s">
        <v>570</v>
      </c>
      <c r="G29" s="997" t="s">
        <v>0</v>
      </c>
      <c r="H29" s="998" t="s">
        <v>410</v>
      </c>
      <c r="I29" s="997" t="s">
        <v>0</v>
      </c>
      <c r="J29"/>
      <c r="K29"/>
    </row>
    <row r="30" spans="1:11" ht="20.100000000000001" customHeight="1" x14ac:dyDescent="0.25">
      <c r="A30" s="866"/>
      <c r="B30" s="864"/>
      <c r="C30" s="999"/>
      <c r="D30" s="985"/>
      <c r="E30" s="985"/>
      <c r="F30" s="985"/>
      <c r="G30" s="999"/>
      <c r="H30" s="985"/>
      <c r="I30" s="985"/>
      <c r="J30"/>
      <c r="K30"/>
    </row>
    <row r="31" spans="1:11" ht="20.100000000000001" customHeight="1" x14ac:dyDescent="0.25">
      <c r="A31" s="871" t="s">
        <v>87</v>
      </c>
      <c r="B31" s="887">
        <v>8.2381296116832825</v>
      </c>
      <c r="C31" s="1000">
        <v>10.327535994168226</v>
      </c>
      <c r="D31" s="988">
        <v>8.3242896255774941</v>
      </c>
      <c r="E31" s="1001">
        <v>10.370439592227582</v>
      </c>
      <c r="F31" s="937">
        <v>32.81878552576925</v>
      </c>
      <c r="G31" s="1000">
        <v>10.544474559318088</v>
      </c>
      <c r="H31" s="988">
        <v>31.614016253690906</v>
      </c>
      <c r="I31" s="1001">
        <v>10.21819630572919</v>
      </c>
      <c r="J31"/>
      <c r="K31"/>
    </row>
    <row r="32" spans="1:11" x14ac:dyDescent="0.25">
      <c r="A32" s="871" t="s">
        <v>161</v>
      </c>
      <c r="B32" s="887">
        <v>1.8942205503180056</v>
      </c>
      <c r="C32" s="1000">
        <v>7.2840427234694181</v>
      </c>
      <c r="D32" s="988">
        <v>2.6182190003855039</v>
      </c>
      <c r="E32" s="1001">
        <v>10.3741213544278</v>
      </c>
      <c r="F32" s="937">
        <v>9.9402337509101333</v>
      </c>
      <c r="G32" s="1000">
        <v>10.055782856647472</v>
      </c>
      <c r="H32" s="988">
        <v>10.025771026249743</v>
      </c>
      <c r="I32" s="1001">
        <v>10.386559772543013</v>
      </c>
      <c r="J32"/>
      <c r="K32"/>
    </row>
    <row r="33" spans="1:11" x14ac:dyDescent="0.25">
      <c r="A33" s="871" t="s">
        <v>424</v>
      </c>
      <c r="B33" s="887">
        <v>-1.3487742220874066</v>
      </c>
      <c r="C33" s="1000">
        <v>-2.2717998872279468</v>
      </c>
      <c r="D33" s="988">
        <v>1.2109084435039223E-2</v>
      </c>
      <c r="E33" s="1001">
        <v>1.8236245270018322E-2</v>
      </c>
      <c r="F33" s="937">
        <v>-4.0826437861533638</v>
      </c>
      <c r="G33" s="1000">
        <v>-1.6388110498092547</v>
      </c>
      <c r="H33" s="988">
        <v>5.2412909117269608</v>
      </c>
      <c r="I33" s="1001">
        <v>1.9441419093898997</v>
      </c>
      <c r="J33"/>
      <c r="K33"/>
    </row>
    <row r="34" spans="1:11" x14ac:dyDescent="0.25">
      <c r="A34" s="871" t="s">
        <v>425</v>
      </c>
      <c r="B34" s="887">
        <v>0.92779280846549683</v>
      </c>
      <c r="C34" s="1000">
        <v>2.5933994085011052</v>
      </c>
      <c r="D34" s="988">
        <v>1.592437592922221</v>
      </c>
      <c r="E34" s="1001">
        <v>4.3453291965053165</v>
      </c>
      <c r="F34" s="937">
        <v>3.7822122528568176</v>
      </c>
      <c r="G34" s="1000">
        <v>2.8703727485767505</v>
      </c>
      <c r="H34" s="988">
        <v>4.204843042915793</v>
      </c>
      <c r="I34" s="1001">
        <v>3.1378306215597647</v>
      </c>
      <c r="J34"/>
      <c r="K34"/>
    </row>
    <row r="35" spans="1:11" ht="20.100000000000001" customHeight="1" x14ac:dyDescent="0.25">
      <c r="A35" s="889" t="s">
        <v>492</v>
      </c>
      <c r="B35" s="890">
        <v>-0.80919233687273118</v>
      </c>
      <c r="C35" s="1002"/>
      <c r="D35" s="989">
        <v>-0.86799315999999682</v>
      </c>
      <c r="E35" s="1003"/>
      <c r="F35" s="940">
        <v>2.5189298998537426</v>
      </c>
      <c r="G35" s="1002"/>
      <c r="H35" s="989">
        <v>-3.4976844787406964</v>
      </c>
      <c r="I35" s="1003"/>
      <c r="J35"/>
      <c r="K35"/>
    </row>
    <row r="36" spans="1:11" ht="20.100000000000001" customHeight="1" x14ac:dyDescent="0.25">
      <c r="A36" s="866" t="s">
        <v>74</v>
      </c>
      <c r="B36" s="892">
        <v>8.9021764115066464</v>
      </c>
      <c r="C36" s="1000">
        <v>4.4757870738361785</v>
      </c>
      <c r="D36" s="1004">
        <v>11.679062143320259</v>
      </c>
      <c r="E36" s="1001">
        <v>5.6560396640131003</v>
      </c>
      <c r="F36" s="930">
        <v>44.977517643236581</v>
      </c>
      <c r="G36" s="1000">
        <v>5.7347188126797626</v>
      </c>
      <c r="H36" s="1004">
        <v>47.588236755842708</v>
      </c>
      <c r="I36" s="1001">
        <v>5.9320898070094756</v>
      </c>
      <c r="J36"/>
      <c r="K36"/>
    </row>
    <row r="37" spans="1:11" ht="20.100000000000001" customHeight="1" x14ac:dyDescent="0.25">
      <c r="A37" s="866"/>
      <c r="B37" s="892"/>
      <c r="C37" s="979"/>
      <c r="D37" s="1010"/>
      <c r="E37" s="981"/>
      <c r="F37" s="981"/>
      <c r="G37" s="881"/>
      <c r="H37" s="1010"/>
      <c r="I37" s="881"/>
      <c r="J37"/>
      <c r="K37"/>
    </row>
    <row r="38" spans="1:11" x14ac:dyDescent="0.25">
      <c r="A38" s="896" t="s">
        <v>435</v>
      </c>
      <c r="B38" s="892"/>
      <c r="C38" s="1008"/>
      <c r="D38" s="981"/>
      <c r="E38" s="1009"/>
      <c r="F38" s="931"/>
      <c r="G38" s="1008"/>
      <c r="H38" s="981"/>
      <c r="I38" s="1009"/>
      <c r="J38"/>
      <c r="K38"/>
    </row>
    <row r="39" spans="1:11" x14ac:dyDescent="0.25">
      <c r="A39" s="897"/>
      <c r="B39" s="892"/>
      <c r="C39" s="1008"/>
      <c r="D39" s="981"/>
      <c r="E39" s="1009"/>
      <c r="F39" s="931"/>
      <c r="G39" s="1008"/>
      <c r="H39" s="981"/>
      <c r="I39" s="1009"/>
      <c r="J39"/>
      <c r="K39"/>
    </row>
    <row r="40" spans="1:11" x14ac:dyDescent="0.25">
      <c r="A40" s="898" t="s">
        <v>297</v>
      </c>
      <c r="B40" s="885" t="s">
        <v>575</v>
      </c>
      <c r="C40" s="997" t="s">
        <v>0</v>
      </c>
      <c r="D40" s="998" t="s">
        <v>429</v>
      </c>
      <c r="E40" s="997" t="s">
        <v>0</v>
      </c>
      <c r="F40" s="998" t="s">
        <v>570</v>
      </c>
      <c r="G40" s="997" t="s">
        <v>0</v>
      </c>
      <c r="H40" s="998" t="s">
        <v>410</v>
      </c>
      <c r="I40" s="1005" t="s">
        <v>0</v>
      </c>
      <c r="J40"/>
      <c r="K40"/>
    </row>
    <row r="41" spans="1:11" x14ac:dyDescent="0.25">
      <c r="A41" s="897"/>
      <c r="B41" s="892"/>
      <c r="C41" s="1000"/>
      <c r="D41" s="1004"/>
      <c r="E41" s="1001"/>
      <c r="F41" s="930"/>
      <c r="G41" s="1000"/>
      <c r="H41" s="1006"/>
      <c r="I41" s="1001"/>
      <c r="J41"/>
      <c r="K41"/>
    </row>
    <row r="42" spans="1:11" x14ac:dyDescent="0.25">
      <c r="A42" s="899" t="s">
        <v>87</v>
      </c>
      <c r="B42" s="892">
        <v>14.606608995267715</v>
      </c>
      <c r="C42" s="1000">
        <v>18.311229279208408</v>
      </c>
      <c r="D42" s="932">
        <v>13.42304682003628</v>
      </c>
      <c r="E42" s="1001">
        <v>16.722495546419871</v>
      </c>
      <c r="F42" s="1026">
        <v>57.969070454370325</v>
      </c>
      <c r="G42" s="1000">
        <v>18.625106896581244</v>
      </c>
      <c r="H42" s="1006">
        <v>52.060162989559146</v>
      </c>
      <c r="I42" s="1001">
        <v>16.826744215818099</v>
      </c>
      <c r="J42" s="1040"/>
      <c r="K42"/>
    </row>
    <row r="43" spans="1:11" x14ac:dyDescent="0.25">
      <c r="A43" s="899" t="s">
        <v>161</v>
      </c>
      <c r="B43" s="892">
        <v>4.3125118028813292</v>
      </c>
      <c r="C43" s="1000">
        <v>16.583348867364005</v>
      </c>
      <c r="D43" s="932">
        <v>4.6096955086787732</v>
      </c>
      <c r="E43" s="1001">
        <v>18.264912372476552</v>
      </c>
      <c r="F43" s="1026">
        <v>19.122507087792719</v>
      </c>
      <c r="G43" s="1000">
        <v>19.344794475475936</v>
      </c>
      <c r="H43" s="1006">
        <v>17.535700372047021</v>
      </c>
      <c r="I43" s="1001">
        <v>18.166742447119411</v>
      </c>
      <c r="J43" s="1040"/>
      <c r="K43"/>
    </row>
    <row r="44" spans="1:11" x14ac:dyDescent="0.25">
      <c r="A44" s="899" t="s">
        <v>424</v>
      </c>
      <c r="B44" s="892">
        <v>1.7714226344005104</v>
      </c>
      <c r="C44" s="1000">
        <v>2.9836852418753583</v>
      </c>
      <c r="D44" s="932">
        <v>2.9921722793959042</v>
      </c>
      <c r="E44" s="1001">
        <v>4.5062025845091691</v>
      </c>
      <c r="F44" s="1026">
        <v>9.3740219846270083</v>
      </c>
      <c r="G44" s="1000">
        <v>3.7628192941211309</v>
      </c>
      <c r="H44" s="1006">
        <v>17.199068955078303</v>
      </c>
      <c r="I44" s="1001">
        <v>6.3796174112833466</v>
      </c>
      <c r="J44" s="1040"/>
      <c r="K44"/>
    </row>
    <row r="45" spans="1:11" x14ac:dyDescent="0.25">
      <c r="A45" s="899" t="s">
        <v>425</v>
      </c>
      <c r="B45" s="892">
        <v>2.2681448431048947</v>
      </c>
      <c r="C45" s="1000">
        <v>6.3399990179184673</v>
      </c>
      <c r="D45" s="932">
        <v>2.2383450244562324</v>
      </c>
      <c r="E45" s="1001">
        <v>6.1078349505512683</v>
      </c>
      <c r="F45" s="1026">
        <v>9.3962051118250329</v>
      </c>
      <c r="G45" s="1000">
        <v>7.1309089204733098</v>
      </c>
      <c r="H45" s="1006">
        <v>6.7738209982681283</v>
      </c>
      <c r="I45" s="1001">
        <v>5.0549099541635192</v>
      </c>
      <c r="J45" s="1040"/>
      <c r="K45"/>
    </row>
    <row r="46" spans="1:11" x14ac:dyDescent="0.25">
      <c r="A46" s="900" t="s">
        <v>492</v>
      </c>
      <c r="B46" s="901">
        <v>-0.52262549968034322</v>
      </c>
      <c r="C46" s="1002"/>
      <c r="D46" s="989">
        <v>-0.86793588999999616</v>
      </c>
      <c r="E46" s="1003"/>
      <c r="F46" s="1027">
        <v>3.5620449786628634</v>
      </c>
      <c r="G46" s="1002"/>
      <c r="H46" s="1007">
        <v>-3.4973981287406959</v>
      </c>
      <c r="I46" s="1003"/>
      <c r="J46" s="1040"/>
      <c r="K46"/>
    </row>
    <row r="47" spans="1:11" x14ac:dyDescent="0.25">
      <c r="A47" s="897" t="s">
        <v>74</v>
      </c>
      <c r="B47" s="892">
        <v>22.436062775974108</v>
      </c>
      <c r="C47" s="1000">
        <v>11.280279688760578</v>
      </c>
      <c r="D47" s="1004">
        <v>22.395323742567196</v>
      </c>
      <c r="E47" s="1001">
        <v>10.845805752375549</v>
      </c>
      <c r="F47" s="930">
        <v>99.423849617277938</v>
      </c>
      <c r="G47" s="1000">
        <v>12.676729412944502</v>
      </c>
      <c r="H47" s="1004">
        <v>90.071355186211903</v>
      </c>
      <c r="I47" s="1001">
        <v>11.227803432705603</v>
      </c>
      <c r="J47"/>
      <c r="K47"/>
    </row>
    <row r="48" spans="1:11" x14ac:dyDescent="0.25">
      <c r="A48" s="866"/>
      <c r="B48" s="864"/>
      <c r="C48" s="864"/>
      <c r="D48" s="895"/>
      <c r="E48" s="893"/>
      <c r="F48" s="893"/>
      <c r="H48" s="895"/>
      <c r="J48" s="882"/>
      <c r="K48" s="882"/>
    </row>
    <row r="49" spans="1:11" x14ac:dyDescent="0.25">
      <c r="A49" s="902" t="s">
        <v>140</v>
      </c>
      <c r="B49" s="903"/>
      <c r="C49" s="903"/>
      <c r="D49" s="903"/>
      <c r="E49" s="903"/>
      <c r="F49" s="903"/>
    </row>
    <row r="50" spans="1:11" x14ac:dyDescent="0.25">
      <c r="C50" s="865"/>
      <c r="D50" s="865"/>
      <c r="E50" s="921"/>
      <c r="F50"/>
      <c r="G50"/>
    </row>
    <row r="51" spans="1:11" x14ac:dyDescent="0.25">
      <c r="A51" s="867" t="s">
        <v>297</v>
      </c>
      <c r="B51" s="922"/>
      <c r="C51" s="922" t="s">
        <v>567</v>
      </c>
      <c r="D51" s="922"/>
      <c r="E51" s="922" t="s">
        <v>432</v>
      </c>
      <c r="F51"/>
      <c r="G51"/>
      <c r="H51" s="1019"/>
      <c r="I51" s="904"/>
      <c r="J51" s="904"/>
      <c r="K51" s="905"/>
    </row>
    <row r="52" spans="1:11" x14ac:dyDescent="0.25">
      <c r="A52" s="923"/>
      <c r="B52" s="924"/>
      <c r="C52" s="924"/>
      <c r="D52" s="924"/>
      <c r="E52" s="924"/>
      <c r="F52"/>
      <c r="G52"/>
      <c r="H52" s="906"/>
      <c r="I52" s="906"/>
      <c r="J52" s="906"/>
      <c r="K52" s="905"/>
    </row>
    <row r="53" spans="1:11" x14ac:dyDescent="0.25">
      <c r="A53" s="902" t="s">
        <v>91</v>
      </c>
      <c r="B53" s="903"/>
      <c r="C53" s="903"/>
      <c r="D53" s="903"/>
      <c r="E53" s="903"/>
      <c r="F53"/>
      <c r="G53"/>
      <c r="H53" s="907"/>
      <c r="I53" s="907"/>
      <c r="J53" s="907"/>
      <c r="K53" s="905"/>
    </row>
    <row r="54" spans="1:11" x14ac:dyDescent="0.25">
      <c r="A54" s="871" t="s">
        <v>87</v>
      </c>
      <c r="B54" s="887"/>
      <c r="C54" s="925">
        <v>263.83052649363844</v>
      </c>
      <c r="D54" s="926"/>
      <c r="E54" s="908">
        <v>237.6291508164646</v>
      </c>
      <c r="F54"/>
      <c r="G54"/>
      <c r="H54" s="909"/>
      <c r="I54" s="909"/>
      <c r="J54" s="909"/>
      <c r="K54" s="905"/>
    </row>
    <row r="55" spans="1:11" x14ac:dyDescent="0.25">
      <c r="A55" s="871" t="s">
        <v>161</v>
      </c>
      <c r="B55" s="887"/>
      <c r="C55" s="925">
        <v>86.766765049700666</v>
      </c>
      <c r="D55" s="926"/>
      <c r="E55" s="908">
        <v>72.821818340368381</v>
      </c>
      <c r="F55"/>
      <c r="G55"/>
      <c r="H55" s="909"/>
      <c r="I55" s="909"/>
      <c r="J55" s="909"/>
      <c r="K55" s="905"/>
    </row>
    <row r="56" spans="1:11" x14ac:dyDescent="0.25">
      <c r="A56" s="871" t="s">
        <v>424</v>
      </c>
      <c r="B56" s="887"/>
      <c r="C56" s="925">
        <v>82.491261234798742</v>
      </c>
      <c r="D56" s="926"/>
      <c r="E56" s="908">
        <v>94.270620165044974</v>
      </c>
      <c r="F56"/>
      <c r="G56"/>
      <c r="H56" s="909"/>
      <c r="I56" s="909"/>
      <c r="J56" s="909"/>
      <c r="K56" s="905"/>
    </row>
    <row r="57" spans="1:11" x14ac:dyDescent="0.25">
      <c r="A57" s="871" t="s">
        <v>425</v>
      </c>
      <c r="B57" s="887"/>
      <c r="C57" s="925">
        <v>92.36090828895621</v>
      </c>
      <c r="D57" s="926"/>
      <c r="E57" s="908">
        <v>96.432531853996664</v>
      </c>
      <c r="F57"/>
      <c r="G57"/>
      <c r="H57" s="909"/>
      <c r="I57" s="909"/>
      <c r="J57" s="909"/>
      <c r="K57" s="905"/>
    </row>
    <row r="58" spans="1:11" x14ac:dyDescent="0.25">
      <c r="A58" s="910" t="s">
        <v>88</v>
      </c>
      <c r="B58" s="911"/>
      <c r="C58" s="925">
        <v>7.1106339324845038</v>
      </c>
      <c r="D58" s="926"/>
      <c r="E58" s="908">
        <v>0.56527713664859447</v>
      </c>
      <c r="F58"/>
      <c r="G58"/>
      <c r="H58" s="909"/>
      <c r="J58" s="909"/>
      <c r="K58" s="905"/>
    </row>
    <row r="59" spans="1:11" x14ac:dyDescent="0.25">
      <c r="A59" s="889" t="s">
        <v>493</v>
      </c>
      <c r="B59" s="890"/>
      <c r="C59" s="927">
        <v>51.067225285729393</v>
      </c>
      <c r="D59" s="928"/>
      <c r="E59" s="929">
        <v>59.620804401096883</v>
      </c>
      <c r="F59"/>
      <c r="G59"/>
      <c r="H59" s="909"/>
      <c r="I59" s="909"/>
      <c r="J59" s="909"/>
      <c r="K59" s="905"/>
    </row>
    <row r="60" spans="1:11" x14ac:dyDescent="0.25">
      <c r="A60" s="866" t="s">
        <v>137</v>
      </c>
      <c r="B60" s="892"/>
      <c r="C60" s="930">
        <v>583.62732028530786</v>
      </c>
      <c r="D60" s="931"/>
      <c r="E60" s="932">
        <v>561.3402027136201</v>
      </c>
      <c r="F60"/>
      <c r="G60"/>
      <c r="H60" s="909"/>
      <c r="I60" s="909"/>
      <c r="J60" s="909"/>
      <c r="K60" s="905"/>
    </row>
    <row r="61" spans="1:11" x14ac:dyDescent="0.25">
      <c r="B61" s="912"/>
      <c r="C61" s="933"/>
      <c r="D61" s="933"/>
      <c r="E61" s="934"/>
      <c r="F61"/>
      <c r="G61"/>
      <c r="H61" s="909"/>
      <c r="I61" s="909"/>
      <c r="J61" s="909"/>
      <c r="K61" s="905"/>
    </row>
    <row r="62" spans="1:11" x14ac:dyDescent="0.25">
      <c r="A62" s="902" t="s">
        <v>40</v>
      </c>
      <c r="B62" s="903"/>
      <c r="C62" s="936"/>
      <c r="D62" s="936"/>
      <c r="E62" s="936"/>
      <c r="F62"/>
      <c r="G62"/>
      <c r="H62" s="907"/>
      <c r="I62" s="907"/>
      <c r="J62" s="907"/>
      <c r="K62" s="905"/>
    </row>
    <row r="63" spans="1:11" x14ac:dyDescent="0.25">
      <c r="A63" s="871" t="s">
        <v>87</v>
      </c>
      <c r="B63" s="887"/>
      <c r="C63" s="925">
        <v>68.400076634302181</v>
      </c>
      <c r="D63" s="937"/>
      <c r="E63" s="938">
        <v>67.622993247018499</v>
      </c>
      <c r="F63"/>
      <c r="G63"/>
      <c r="H63" s="909"/>
      <c r="I63" s="909"/>
      <c r="J63" s="909"/>
      <c r="K63" s="905"/>
    </row>
    <row r="64" spans="1:11" x14ac:dyDescent="0.25">
      <c r="A64" s="871" t="s">
        <v>161</v>
      </c>
      <c r="B64" s="887"/>
      <c r="C64" s="925">
        <v>33.276746664270384</v>
      </c>
      <c r="D64" s="937"/>
      <c r="E64" s="938">
        <v>29.859511968256029</v>
      </c>
      <c r="F64"/>
      <c r="G64"/>
      <c r="H64" s="909"/>
      <c r="I64" s="909"/>
      <c r="J64" s="909"/>
      <c r="K64" s="905"/>
    </row>
    <row r="65" spans="1:11" x14ac:dyDescent="0.25">
      <c r="A65" s="871" t="s">
        <v>424</v>
      </c>
      <c r="B65" s="887"/>
      <c r="C65" s="925">
        <v>47.741509289652925</v>
      </c>
      <c r="D65" s="937"/>
      <c r="E65" s="938">
        <v>48.49629984969954</v>
      </c>
      <c r="F65"/>
      <c r="G65"/>
      <c r="H65" s="909"/>
      <c r="I65" s="909"/>
      <c r="J65" s="909"/>
      <c r="K65" s="905"/>
    </row>
    <row r="66" spans="1:11" x14ac:dyDescent="0.25">
      <c r="A66" s="871" t="s">
        <v>425</v>
      </c>
      <c r="B66" s="887"/>
      <c r="C66" s="925">
        <v>16.046514836243446</v>
      </c>
      <c r="D66" s="937"/>
      <c r="E66" s="938">
        <v>17.666664712134807</v>
      </c>
      <c r="F66"/>
      <c r="G66"/>
      <c r="H66" s="909"/>
      <c r="I66" s="909"/>
      <c r="J66" s="909"/>
      <c r="K66" s="905"/>
    </row>
    <row r="67" spans="1:11" x14ac:dyDescent="0.25">
      <c r="A67" s="910" t="s">
        <v>88</v>
      </c>
      <c r="B67" s="911"/>
      <c r="C67" s="925">
        <v>7.4498376953837191</v>
      </c>
      <c r="D67" s="939"/>
      <c r="E67" s="938">
        <v>4.679449996010451</v>
      </c>
      <c r="F67"/>
      <c r="G67"/>
      <c r="H67" s="909"/>
      <c r="J67" s="909"/>
      <c r="K67" s="905"/>
    </row>
    <row r="68" spans="1:11" x14ac:dyDescent="0.25">
      <c r="A68" s="889" t="s">
        <v>494</v>
      </c>
      <c r="B68" s="890"/>
      <c r="C68" s="927">
        <v>207.68331517217436</v>
      </c>
      <c r="D68" s="940"/>
      <c r="E68" s="941">
        <v>184.08048738109602</v>
      </c>
      <c r="F68"/>
      <c r="G68"/>
      <c r="H68" s="909"/>
      <c r="I68" s="909"/>
      <c r="J68" s="909"/>
      <c r="K68" s="905"/>
    </row>
    <row r="69" spans="1:11" x14ac:dyDescent="0.25">
      <c r="A69" s="866" t="s">
        <v>137</v>
      </c>
      <c r="B69" s="892"/>
      <c r="C69" s="930">
        <v>380.598000292027</v>
      </c>
      <c r="D69" s="930"/>
      <c r="E69" s="932">
        <v>352.40540715421537</v>
      </c>
      <c r="F69"/>
      <c r="G69"/>
      <c r="H69" s="909"/>
      <c r="I69" s="909"/>
      <c r="J69" s="909"/>
      <c r="K69" s="905"/>
    </row>
    <row r="70" spans="1:11" x14ac:dyDescent="0.25">
      <c r="A70" s="866"/>
      <c r="B70" s="892"/>
      <c r="C70" s="892"/>
      <c r="D70" s="892"/>
      <c r="E70" s="894"/>
      <c r="F70" s="894"/>
      <c r="G70" s="894"/>
      <c r="H70" s="909"/>
      <c r="I70" s="909"/>
      <c r="J70" s="909"/>
      <c r="K70" s="905"/>
    </row>
    <row r="71" spans="1:11" x14ac:dyDescent="0.25">
      <c r="A71" s="866"/>
      <c r="B71" s="892"/>
      <c r="C71" s="892"/>
      <c r="D71" s="892"/>
      <c r="E71" s="894"/>
      <c r="F71" s="894"/>
      <c r="G71" s="894"/>
      <c r="H71" s="909"/>
      <c r="I71" s="909"/>
      <c r="J71" s="909"/>
      <c r="K71" s="905"/>
    </row>
    <row r="72" spans="1:11" x14ac:dyDescent="0.25">
      <c r="C72" s="884"/>
      <c r="D72" s="884"/>
      <c r="E72" s="909"/>
      <c r="F72" s="909"/>
      <c r="G72" s="884"/>
      <c r="H72" s="909"/>
      <c r="I72" s="921"/>
      <c r="J72"/>
      <c r="K72"/>
    </row>
    <row r="73" spans="1:11" x14ac:dyDescent="0.25">
      <c r="A73" s="867" t="s">
        <v>297</v>
      </c>
      <c r="B73" s="883"/>
      <c r="C73" s="1022" t="s">
        <v>575</v>
      </c>
      <c r="D73" s="942"/>
      <c r="E73" s="942" t="s">
        <v>429</v>
      </c>
      <c r="F73" s="942"/>
      <c r="G73" s="1022" t="s">
        <v>570</v>
      </c>
      <c r="H73" s="942"/>
      <c r="I73" s="942" t="s">
        <v>410</v>
      </c>
      <c r="J73"/>
      <c r="K73"/>
    </row>
    <row r="74" spans="1:11" x14ac:dyDescent="0.25">
      <c r="A74" s="902" t="s">
        <v>92</v>
      </c>
      <c r="B74" s="903"/>
      <c r="C74" s="1023"/>
      <c r="D74" s="903"/>
      <c r="E74" s="903"/>
      <c r="F74" s="903"/>
      <c r="G74" s="1023"/>
      <c r="H74" s="903"/>
      <c r="I74" s="903"/>
      <c r="J74"/>
      <c r="K74"/>
    </row>
    <row r="75" spans="1:11" x14ac:dyDescent="0.25">
      <c r="A75" s="871" t="s">
        <v>87</v>
      </c>
      <c r="B75" s="943"/>
      <c r="C75" s="1024">
        <v>8.1820430458709517</v>
      </c>
      <c r="D75" s="944"/>
      <c r="E75" s="938">
        <v>8.2690567098517427</v>
      </c>
      <c r="F75" s="945"/>
      <c r="G75" s="1024">
        <v>28.247138985170785</v>
      </c>
      <c r="H75" s="944"/>
      <c r="I75" s="938">
        <v>20.744222091623467</v>
      </c>
      <c r="J75"/>
      <c r="K75"/>
    </row>
    <row r="76" spans="1:11" x14ac:dyDescent="0.25">
      <c r="A76" s="871" t="s">
        <v>161</v>
      </c>
      <c r="B76" s="943"/>
      <c r="C76" s="1024">
        <v>2.2111114029868166</v>
      </c>
      <c r="D76" s="944"/>
      <c r="E76" s="938">
        <v>3.8077753663739515</v>
      </c>
      <c r="F76" s="945"/>
      <c r="G76" s="1024">
        <v>12.306719262876127</v>
      </c>
      <c r="H76" s="944"/>
      <c r="I76" s="938">
        <v>8.3723020064753708</v>
      </c>
      <c r="J76"/>
      <c r="K76"/>
    </row>
    <row r="77" spans="1:11" x14ac:dyDescent="0.25">
      <c r="A77" s="871" t="s">
        <v>424</v>
      </c>
      <c r="B77" s="943"/>
      <c r="C77" s="1024">
        <v>2.3030602358335575</v>
      </c>
      <c r="D77" s="944"/>
      <c r="E77" s="938">
        <v>3.8039956972903282</v>
      </c>
      <c r="F77" s="945"/>
      <c r="G77" s="1024">
        <v>4.6528501072531343</v>
      </c>
      <c r="H77" s="944"/>
      <c r="I77" s="938">
        <v>7.6066522685741926</v>
      </c>
      <c r="J77"/>
      <c r="K77"/>
    </row>
    <row r="78" spans="1:11" x14ac:dyDescent="0.25">
      <c r="A78" s="871" t="s">
        <v>425</v>
      </c>
      <c r="B78" s="943"/>
      <c r="C78" s="1024">
        <v>0.18767766269171693</v>
      </c>
      <c r="D78" s="944"/>
      <c r="E78" s="938">
        <v>0.36275163129539439</v>
      </c>
      <c r="F78" s="945"/>
      <c r="G78" s="1024">
        <v>0.76707981774323253</v>
      </c>
      <c r="H78" s="944"/>
      <c r="I78" s="938">
        <v>1.064043856535476</v>
      </c>
      <c r="J78"/>
      <c r="K78"/>
    </row>
    <row r="79" spans="1:11" x14ac:dyDescent="0.25">
      <c r="A79" s="889" t="s">
        <v>88</v>
      </c>
      <c r="B79" s="946"/>
      <c r="C79" s="1025">
        <v>5.5098942865747735E-2</v>
      </c>
      <c r="D79" s="947"/>
      <c r="E79" s="941">
        <v>-1.6007106751203542E-16</v>
      </c>
      <c r="F79" s="948"/>
      <c r="G79" s="1025">
        <v>0.17048882513675886</v>
      </c>
      <c r="H79" s="947"/>
      <c r="I79" s="941">
        <v>6.8724799999995189E-3</v>
      </c>
      <c r="J79"/>
      <c r="K79"/>
    </row>
    <row r="80" spans="1:11" x14ac:dyDescent="0.25">
      <c r="A80" s="866" t="s">
        <v>137</v>
      </c>
      <c r="B80" s="864"/>
      <c r="C80" s="1013">
        <v>12.93899129024879</v>
      </c>
      <c r="D80" s="913"/>
      <c r="E80" s="914">
        <v>16.243579404811417</v>
      </c>
      <c r="F80" s="914"/>
      <c r="G80" s="1013">
        <v>46.14427699818004</v>
      </c>
      <c r="H80" s="913"/>
      <c r="I80" s="914">
        <v>37.794092703208506</v>
      </c>
      <c r="J80"/>
      <c r="K80"/>
    </row>
    <row r="81" spans="1:11" x14ac:dyDescent="0.25">
      <c r="C81" s="903"/>
      <c r="D81" s="903"/>
      <c r="E81" s="914"/>
      <c r="F81" s="914"/>
      <c r="G81" s="913"/>
      <c r="H81" s="913"/>
      <c r="I81" s="914"/>
      <c r="J81"/>
      <c r="K81"/>
    </row>
    <row r="82" spans="1:11" x14ac:dyDescent="0.25">
      <c r="A82" s="902" t="s">
        <v>93</v>
      </c>
      <c r="B82" s="903"/>
      <c r="C82" s="903"/>
      <c r="D82" s="903"/>
      <c r="E82" s="914"/>
      <c r="F82" s="914"/>
      <c r="G82" s="913"/>
      <c r="H82" s="913"/>
      <c r="I82" s="914"/>
      <c r="J82"/>
      <c r="K82"/>
    </row>
    <row r="83" spans="1:11" x14ac:dyDescent="0.25">
      <c r="A83" s="871" t="s">
        <v>87</v>
      </c>
      <c r="B83" s="943"/>
      <c r="C83" s="913">
        <v>6.3684793835844324</v>
      </c>
      <c r="D83" s="913"/>
      <c r="E83" s="914">
        <v>5.0987571944587851</v>
      </c>
      <c r="F83" s="914"/>
      <c r="G83" s="1013">
        <v>25.150284928601078</v>
      </c>
      <c r="H83" s="913"/>
      <c r="I83" s="888">
        <v>20.446146735868236</v>
      </c>
      <c r="J83"/>
      <c r="K83"/>
    </row>
    <row r="84" spans="1:11" x14ac:dyDescent="0.25">
      <c r="A84" s="871" t="s">
        <v>161</v>
      </c>
      <c r="B84" s="943"/>
      <c r="C84" s="913">
        <v>2.4182912525633236</v>
      </c>
      <c r="D84" s="913"/>
      <c r="E84" s="914">
        <v>1.9914765082932691</v>
      </c>
      <c r="F84" s="914"/>
      <c r="G84" s="913">
        <v>9.1822733368825844</v>
      </c>
      <c r="H84" s="913"/>
      <c r="I84" s="888">
        <v>7.509929345797282</v>
      </c>
      <c r="J84"/>
      <c r="K84"/>
    </row>
    <row r="85" spans="1:11" x14ac:dyDescent="0.25">
      <c r="A85" s="871" t="s">
        <v>424</v>
      </c>
      <c r="B85" s="943"/>
      <c r="C85" s="913">
        <v>3.120196856487917</v>
      </c>
      <c r="D85" s="913"/>
      <c r="E85" s="914">
        <v>2.9800631949608651</v>
      </c>
      <c r="F85" s="914"/>
      <c r="G85" s="913">
        <v>13.456665770780372</v>
      </c>
      <c r="H85" s="913"/>
      <c r="I85" s="888">
        <v>11.957778043351345</v>
      </c>
      <c r="J85"/>
      <c r="K85"/>
    </row>
    <row r="86" spans="1:11" x14ac:dyDescent="0.25">
      <c r="A86" s="871" t="s">
        <v>425</v>
      </c>
      <c r="B86" s="943"/>
      <c r="C86" s="913">
        <v>1.340352034639398</v>
      </c>
      <c r="D86" s="913"/>
      <c r="E86" s="914">
        <v>0.64590743153401131</v>
      </c>
      <c r="F86" s="914"/>
      <c r="G86" s="913">
        <v>5.6139928589682144</v>
      </c>
      <c r="H86" s="913"/>
      <c r="I86" s="888">
        <v>2.5689779553523406</v>
      </c>
      <c r="J86"/>
      <c r="K86"/>
    </row>
    <row r="87" spans="1:11" x14ac:dyDescent="0.25">
      <c r="A87" s="889" t="s">
        <v>88</v>
      </c>
      <c r="B87" s="946"/>
      <c r="C87" s="949">
        <v>0.28656683719238796</v>
      </c>
      <c r="D87" s="949"/>
      <c r="E87" s="929">
        <v>5.7270000000698544E-5</v>
      </c>
      <c r="F87" s="929"/>
      <c r="G87" s="949">
        <v>1.0431150788091208</v>
      </c>
      <c r="H87" s="949"/>
      <c r="I87" s="891">
        <v>-1.9675277341096658E-4</v>
      </c>
      <c r="J87"/>
      <c r="K87"/>
    </row>
    <row r="88" spans="1:11" x14ac:dyDescent="0.25">
      <c r="A88" s="866" t="s">
        <v>137</v>
      </c>
      <c r="B88" s="864"/>
      <c r="C88" s="912">
        <v>13.53388636446746</v>
      </c>
      <c r="D88" s="912"/>
      <c r="E88" s="914">
        <v>10.716261599246932</v>
      </c>
      <c r="F88" s="914"/>
      <c r="G88" s="912">
        <v>54.446331974041371</v>
      </c>
      <c r="H88" s="912"/>
      <c r="I88" s="935">
        <v>42.482635327595787</v>
      </c>
      <c r="J88"/>
      <c r="K88"/>
    </row>
    <row r="89" spans="1:11" ht="20.45" customHeight="1" x14ac:dyDescent="0.25">
      <c r="A89" s="866"/>
      <c r="B89" s="864"/>
      <c r="C89" s="864"/>
      <c r="D89" s="914"/>
      <c r="E89" s="915"/>
      <c r="F89" s="916"/>
      <c r="G89" s="909"/>
      <c r="H89" s="909"/>
      <c r="I89" s="905"/>
      <c r="J89"/>
      <c r="K89"/>
    </row>
    <row r="90" spans="1:11" ht="123" customHeight="1" x14ac:dyDescent="0.25">
      <c r="A90" s="1104" t="s">
        <v>496</v>
      </c>
      <c r="B90" s="1104"/>
      <c r="C90" s="1104"/>
      <c r="D90" s="1104"/>
      <c r="E90" s="1104"/>
      <c r="F90" s="1104"/>
      <c r="G90" s="1104"/>
      <c r="H90" s="1104"/>
      <c r="I90" s="1104"/>
      <c r="J90"/>
    </row>
    <row r="91" spans="1:11" x14ac:dyDescent="0.25">
      <c r="A91" s="917"/>
      <c r="F91" s="909"/>
    </row>
    <row r="92" spans="1:11" x14ac:dyDescent="0.25">
      <c r="A92" s="917"/>
      <c r="F92" s="909"/>
    </row>
    <row r="93" spans="1:11" x14ac:dyDescent="0.25">
      <c r="A93" s="910"/>
      <c r="F93" s="909"/>
    </row>
    <row r="94" spans="1:11" x14ac:dyDescent="0.25">
      <c r="A94" s="910"/>
      <c r="F94" s="909"/>
    </row>
    <row r="95" spans="1:11" x14ac:dyDescent="0.25">
      <c r="A95" s="910"/>
      <c r="F95" s="909"/>
    </row>
    <row r="96" spans="1:11" x14ac:dyDescent="0.25">
      <c r="A96" s="910"/>
      <c r="F96" s="909"/>
    </row>
    <row r="97" spans="6:6" x14ac:dyDescent="0.25">
      <c r="F97" s="909"/>
    </row>
    <row r="98" spans="6:6" x14ac:dyDescent="0.25">
      <c r="F98" s="909"/>
    </row>
    <row r="99" spans="6:6" x14ac:dyDescent="0.25">
      <c r="F99" s="909"/>
    </row>
    <row r="100" spans="6:6" x14ac:dyDescent="0.25">
      <c r="F100" s="909"/>
    </row>
    <row r="101" spans="6:6" x14ac:dyDescent="0.25">
      <c r="F101" s="909"/>
    </row>
  </sheetData>
  <mergeCells count="45">
    <mergeCell ref="A90:I90"/>
    <mergeCell ref="J25:K25"/>
    <mergeCell ref="J18:K18"/>
    <mergeCell ref="H18:I18"/>
    <mergeCell ref="D18:E18"/>
    <mergeCell ref="J20:K20"/>
    <mergeCell ref="J21:K21"/>
    <mergeCell ref="J22:K22"/>
    <mergeCell ref="J23:K23"/>
    <mergeCell ref="H25:I25"/>
    <mergeCell ref="D20:E20"/>
    <mergeCell ref="D21:E21"/>
    <mergeCell ref="D22:E22"/>
    <mergeCell ref="D23:E23"/>
    <mergeCell ref="D24:E24"/>
    <mergeCell ref="D25:E25"/>
    <mergeCell ref="H20:I20"/>
    <mergeCell ref="H21:I21"/>
    <mergeCell ref="H22:I22"/>
    <mergeCell ref="H23:I23"/>
    <mergeCell ref="H24:I24"/>
    <mergeCell ref="F7:I7"/>
    <mergeCell ref="H8:I8"/>
    <mergeCell ref="H10:I10"/>
    <mergeCell ref="H11:I11"/>
    <mergeCell ref="H12:I12"/>
    <mergeCell ref="B7:E7"/>
    <mergeCell ref="D8:E8"/>
    <mergeCell ref="D10:E10"/>
    <mergeCell ref="D11:E11"/>
    <mergeCell ref="D12:E12"/>
    <mergeCell ref="J15:K15"/>
    <mergeCell ref="B17:E17"/>
    <mergeCell ref="F17:I17"/>
    <mergeCell ref="D14:E14"/>
    <mergeCell ref="J8:K8"/>
    <mergeCell ref="J10:K10"/>
    <mergeCell ref="J11:K11"/>
    <mergeCell ref="J12:K12"/>
    <mergeCell ref="J13:K13"/>
    <mergeCell ref="H13:I13"/>
    <mergeCell ref="H14:I14"/>
    <mergeCell ref="D13:E13"/>
    <mergeCell ref="H15:I15"/>
    <mergeCell ref="D15:E15"/>
  </mergeCells>
  <phoneticPr fontId="8" type="noConversion"/>
  <pageMargins left="0.74803149606299213" right="0.27559055118110237" top="0.98425196850393704" bottom="0.98425196850393704" header="0.51181102362204722" footer="0.51181102362204722"/>
  <pageSetup paperSize="9" scale="38"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Taul9">
    <pageSetUpPr fitToPage="1"/>
  </sheetPr>
  <dimension ref="A1:F54"/>
  <sheetViews>
    <sheetView view="pageBreakPreview" zoomScale="70" zoomScaleNormal="70" zoomScaleSheetLayoutView="70" workbookViewId="0"/>
  </sheetViews>
  <sheetFormatPr defaultColWidth="9.140625" defaultRowHeight="12.75" x14ac:dyDescent="0.2"/>
  <cols>
    <col min="1" max="1" width="31.42578125" style="169" customWidth="1"/>
    <col min="2" max="2" width="12.5703125" style="502" customWidth="1"/>
    <col min="3" max="6" width="12.5703125" style="957" customWidth="1"/>
    <col min="7" max="16384" width="9.140625" style="169"/>
  </cols>
  <sheetData>
    <row r="1" spans="1:6" ht="15.75" x14ac:dyDescent="0.25">
      <c r="A1" s="191" t="s">
        <v>85</v>
      </c>
      <c r="B1" s="952"/>
      <c r="C1" s="953"/>
      <c r="D1" s="954"/>
      <c r="E1" s="955"/>
      <c r="F1" s="956"/>
    </row>
    <row r="2" spans="1:6" x14ac:dyDescent="0.2">
      <c r="F2" s="955"/>
    </row>
    <row r="3" spans="1:6" ht="15.75" x14ac:dyDescent="0.25">
      <c r="A3" s="174" t="s">
        <v>107</v>
      </c>
      <c r="B3" s="958"/>
      <c r="C3" s="959"/>
      <c r="D3" s="960"/>
      <c r="E3" s="960"/>
      <c r="F3" s="960"/>
    </row>
    <row r="4" spans="1:6" x14ac:dyDescent="0.2">
      <c r="B4" s="961"/>
      <c r="C4" s="961"/>
      <c r="D4" s="961"/>
      <c r="E4" s="961"/>
    </row>
    <row r="5" spans="1:6" x14ac:dyDescent="0.2">
      <c r="A5" s="401" t="s">
        <v>297</v>
      </c>
      <c r="B5" s="407" t="s">
        <v>575</v>
      </c>
      <c r="C5" s="407" t="s">
        <v>477</v>
      </c>
      <c r="D5" s="407" t="s">
        <v>467</v>
      </c>
      <c r="E5" s="407" t="s">
        <v>450</v>
      </c>
      <c r="F5" s="407" t="s">
        <v>429</v>
      </c>
    </row>
    <row r="6" spans="1:6" x14ac:dyDescent="0.2">
      <c r="A6" s="405"/>
      <c r="B6" s="962"/>
      <c r="C6" s="963"/>
      <c r="D6" s="963"/>
      <c r="E6" s="963"/>
      <c r="F6" s="963"/>
    </row>
    <row r="7" spans="1:6" ht="18.95" customHeight="1" x14ac:dyDescent="0.2">
      <c r="A7" s="174" t="s">
        <v>1</v>
      </c>
      <c r="B7" s="964"/>
      <c r="D7" s="965"/>
      <c r="E7" s="965"/>
      <c r="F7" s="965"/>
    </row>
    <row r="8" spans="1:6" ht="18.95" customHeight="1" x14ac:dyDescent="0.2">
      <c r="A8" s="237" t="s">
        <v>87</v>
      </c>
      <c r="B8" s="966">
        <v>79.768587747699058</v>
      </c>
      <c r="C8" s="967">
        <v>75.040825484145927</v>
      </c>
      <c r="D8" s="967">
        <v>76.827845561466447</v>
      </c>
      <c r="E8" s="967">
        <v>79.604286161315983</v>
      </c>
      <c r="F8" s="967">
        <v>80.26939987979263</v>
      </c>
    </row>
    <row r="9" spans="1:6" ht="18.95" customHeight="1" x14ac:dyDescent="0.2">
      <c r="A9" s="237" t="s">
        <v>161</v>
      </c>
      <c r="B9" s="966">
        <v>26.005071939168701</v>
      </c>
      <c r="C9" s="967">
        <v>27.660796532422836</v>
      </c>
      <c r="D9" s="967">
        <v>26.20452633182213</v>
      </c>
      <c r="E9" s="967">
        <v>18.980524042144392</v>
      </c>
      <c r="F9" s="967">
        <v>25.237983159586008</v>
      </c>
    </row>
    <row r="10" spans="1:6" ht="18.95" customHeight="1" x14ac:dyDescent="0.2">
      <c r="A10" s="237" t="s">
        <v>424</v>
      </c>
      <c r="B10" s="966">
        <v>59.370291796835282</v>
      </c>
      <c r="C10" s="967">
        <v>58.963026194768361</v>
      </c>
      <c r="D10" s="967">
        <v>61.333312553693844</v>
      </c>
      <c r="E10" s="967">
        <v>69.455669833904423</v>
      </c>
      <c r="F10" s="967">
        <v>66.401193095090775</v>
      </c>
    </row>
    <row r="11" spans="1:6" ht="18.95" customHeight="1" x14ac:dyDescent="0.2">
      <c r="A11" s="237" t="s">
        <v>425</v>
      </c>
      <c r="B11" s="966">
        <v>35.775160795680478</v>
      </c>
      <c r="C11" s="967">
        <v>30.456692484821943</v>
      </c>
      <c r="D11" s="967">
        <v>33.395133552953283</v>
      </c>
      <c r="E11" s="967">
        <v>32.14029860820672</v>
      </c>
      <c r="F11" s="967">
        <v>36.647110515882694</v>
      </c>
    </row>
    <row r="12" spans="1:6" ht="18.95" customHeight="1" x14ac:dyDescent="0.2">
      <c r="A12" s="178" t="s">
        <v>89</v>
      </c>
      <c r="B12" s="968">
        <v>-2.0227781899999981</v>
      </c>
      <c r="C12" s="969">
        <v>-1.6519425561292738</v>
      </c>
      <c r="D12" s="969">
        <v>-1.5851675174316961</v>
      </c>
      <c r="E12" s="969">
        <v>-1.4201037955914952</v>
      </c>
      <c r="F12" s="969">
        <v>-2.0673513999999997</v>
      </c>
    </row>
    <row r="13" spans="1:6" ht="18.95" customHeight="1" x14ac:dyDescent="0.2">
      <c r="A13" s="21" t="s">
        <v>74</v>
      </c>
      <c r="B13" s="970">
        <v>198.89633408938352</v>
      </c>
      <c r="C13" s="971">
        <v>190.46939814002977</v>
      </c>
      <c r="D13" s="971">
        <v>196.17565048250398</v>
      </c>
      <c r="E13" s="971">
        <v>198.76067484998003</v>
      </c>
      <c r="F13" s="971">
        <v>206.48833525035209</v>
      </c>
    </row>
    <row r="14" spans="1:6" x14ac:dyDescent="0.2">
      <c r="B14" s="972"/>
      <c r="C14" s="973"/>
      <c r="D14" s="973"/>
      <c r="E14" s="973"/>
      <c r="F14" s="973"/>
    </row>
    <row r="15" spans="1:6" x14ac:dyDescent="0.2">
      <c r="A15" s="404" t="s">
        <v>4</v>
      </c>
      <c r="B15" s="972"/>
      <c r="C15" s="973"/>
      <c r="D15" s="973"/>
      <c r="E15" s="973"/>
      <c r="F15" s="973"/>
    </row>
    <row r="16" spans="1:6" ht="18.95" customHeight="1" x14ac:dyDescent="0.2">
      <c r="A16" s="22" t="s">
        <v>87</v>
      </c>
      <c r="B16" s="966">
        <v>8.2381296116832825</v>
      </c>
      <c r="C16" s="967">
        <v>11.192860675257997</v>
      </c>
      <c r="D16" s="967">
        <v>8.7808934855023661</v>
      </c>
      <c r="E16" s="967">
        <v>4.6069017533256034</v>
      </c>
      <c r="F16" s="967">
        <v>8.3242896255774976</v>
      </c>
    </row>
    <row r="17" spans="1:6" ht="18.95" customHeight="1" x14ac:dyDescent="0.2">
      <c r="A17" s="22" t="s">
        <v>161</v>
      </c>
      <c r="B17" s="966">
        <v>1.8942205503180056</v>
      </c>
      <c r="C17" s="967">
        <v>4.3940291407739895</v>
      </c>
      <c r="D17" s="967">
        <v>3.3161516921354468</v>
      </c>
      <c r="E17" s="967">
        <v>0.33583236768269076</v>
      </c>
      <c r="F17" s="967">
        <v>2.6182190003855057</v>
      </c>
    </row>
    <row r="18" spans="1:6" ht="18.95" customHeight="1" x14ac:dyDescent="0.2">
      <c r="A18" s="22" t="s">
        <v>424</v>
      </c>
      <c r="B18" s="966">
        <v>-1.3487742220874066</v>
      </c>
      <c r="C18" s="967">
        <v>2.7569844458528299</v>
      </c>
      <c r="D18" s="967">
        <v>-1.959201976104834</v>
      </c>
      <c r="E18" s="967">
        <v>-3.5316520338139519</v>
      </c>
      <c r="F18" s="967">
        <v>1.210908443504195E-2</v>
      </c>
    </row>
    <row r="19" spans="1:6" ht="18.95" customHeight="1" x14ac:dyDescent="0.2">
      <c r="A19" s="22" t="s">
        <v>425</v>
      </c>
      <c r="B19" s="966">
        <v>0.92779280846549683</v>
      </c>
      <c r="C19" s="967">
        <v>1.3646692154863815</v>
      </c>
      <c r="D19" s="967">
        <v>0.80154446477169561</v>
      </c>
      <c r="E19" s="967">
        <v>0.68820576413324441</v>
      </c>
      <c r="F19" s="967">
        <v>1.5924375929222219</v>
      </c>
    </row>
    <row r="20" spans="1:6" ht="18.95" customHeight="1" x14ac:dyDescent="0.2">
      <c r="A20" s="171" t="s">
        <v>88</v>
      </c>
      <c r="B20" s="968">
        <v>-0.80919233687273118</v>
      </c>
      <c r="C20" s="969">
        <v>-1.1833365423644091</v>
      </c>
      <c r="D20" s="969">
        <v>5.8740195005885427</v>
      </c>
      <c r="E20" s="969">
        <v>-1.3625607214976616</v>
      </c>
      <c r="F20" s="969">
        <v>-0.86799315999999771</v>
      </c>
    </row>
    <row r="21" spans="1:6" ht="18.95" customHeight="1" x14ac:dyDescent="0.2">
      <c r="A21" s="21" t="s">
        <v>74</v>
      </c>
      <c r="B21" s="1028">
        <v>8.9021764115066464</v>
      </c>
      <c r="C21" s="971">
        <v>18.525206935006789</v>
      </c>
      <c r="D21" s="971">
        <v>16.813407166893217</v>
      </c>
      <c r="E21" s="971">
        <v>0.73672712982992494</v>
      </c>
      <c r="F21" s="1014">
        <v>11.679062143320271</v>
      </c>
    </row>
    <row r="22" spans="1:6" ht="20.100000000000001" customHeight="1" x14ac:dyDescent="0.2">
      <c r="B22" s="1029"/>
      <c r="C22" s="973"/>
      <c r="D22" s="973"/>
      <c r="E22" s="973"/>
      <c r="F22" s="973"/>
    </row>
    <row r="23" spans="1:6" ht="20.100000000000001" customHeight="1" x14ac:dyDescent="0.2">
      <c r="A23" s="404" t="s">
        <v>435</v>
      </c>
      <c r="B23" s="1029"/>
      <c r="C23" s="973"/>
      <c r="D23" s="973"/>
      <c r="E23" s="973"/>
      <c r="F23" s="973"/>
    </row>
    <row r="24" spans="1:6" ht="18.95" customHeight="1" x14ac:dyDescent="0.2">
      <c r="A24" s="22" t="s">
        <v>87</v>
      </c>
      <c r="B24" s="966">
        <v>14.606608995267715</v>
      </c>
      <c r="C24" s="967">
        <v>17.554896429821682</v>
      </c>
      <c r="D24" s="967">
        <v>15.04993927151877</v>
      </c>
      <c r="E24" s="967">
        <v>10.756690883880133</v>
      </c>
      <c r="F24" s="967">
        <v>13.423046820036284</v>
      </c>
    </row>
    <row r="25" spans="1:6" ht="18.95" customHeight="1" x14ac:dyDescent="0.2">
      <c r="A25" s="22" t="s">
        <v>161</v>
      </c>
      <c r="B25" s="966">
        <v>4.3125118028813292</v>
      </c>
      <c r="C25" s="967">
        <v>6.6165721818143641</v>
      </c>
      <c r="D25" s="967">
        <v>5.6224331168626502</v>
      </c>
      <c r="E25" s="967">
        <v>2.5711420488735977</v>
      </c>
      <c r="F25" s="967">
        <v>4.6096955086787723</v>
      </c>
    </row>
    <row r="26" spans="1:6" ht="18.95" customHeight="1" x14ac:dyDescent="0.2">
      <c r="A26" s="22" t="s">
        <v>424</v>
      </c>
      <c r="B26" s="966">
        <v>1.7714226344005104</v>
      </c>
      <c r="C26" s="967">
        <v>6.1050620153479231</v>
      </c>
      <c r="D26" s="967">
        <v>1.3729596887721882</v>
      </c>
      <c r="E26" s="967">
        <v>0.1250086951553957</v>
      </c>
      <c r="F26" s="967">
        <v>2.9921722793959056</v>
      </c>
    </row>
    <row r="27" spans="1:6" ht="18.95" customHeight="1" x14ac:dyDescent="0.2">
      <c r="A27" s="22" t="s">
        <v>425</v>
      </c>
      <c r="B27" s="966">
        <v>2.2681448431048947</v>
      </c>
      <c r="C27" s="967">
        <v>2.7187553028086442</v>
      </c>
      <c r="D27" s="967">
        <v>2.2411505333269015</v>
      </c>
      <c r="E27" s="967">
        <v>2.1683927822182687</v>
      </c>
      <c r="F27" s="967">
        <v>2.2383450244562315</v>
      </c>
    </row>
    <row r="28" spans="1:6" ht="18.95" customHeight="1" x14ac:dyDescent="0.2">
      <c r="A28" s="171" t="s">
        <v>88</v>
      </c>
      <c r="B28" s="968">
        <v>-0.52262549968034322</v>
      </c>
      <c r="C28" s="969">
        <v>-0.85176673921202273</v>
      </c>
      <c r="D28" s="969">
        <v>6.1765264630123484</v>
      </c>
      <c r="E28" s="969">
        <v>-1.2399758254571198</v>
      </c>
      <c r="F28" s="969">
        <v>-0.86793588999999693</v>
      </c>
    </row>
    <row r="29" spans="1:6" ht="18.95" customHeight="1" x14ac:dyDescent="0.2">
      <c r="A29" s="21" t="s">
        <v>74</v>
      </c>
      <c r="B29" s="1028">
        <v>22.436062775974108</v>
      </c>
      <c r="C29" s="971">
        <v>32.143519190580584</v>
      </c>
      <c r="D29" s="971">
        <v>30.463009073492856</v>
      </c>
      <c r="E29" s="971">
        <v>14.381258584670274</v>
      </c>
      <c r="F29" s="1014">
        <v>22.395323742567193</v>
      </c>
    </row>
    <row r="30" spans="1:6" ht="18.95" customHeight="1" x14ac:dyDescent="0.2">
      <c r="B30" s="1030"/>
      <c r="C30" s="973"/>
      <c r="D30" s="973"/>
      <c r="E30" s="973"/>
      <c r="F30" s="973"/>
    </row>
    <row r="31" spans="1:6" ht="20.100000000000001" customHeight="1" x14ac:dyDescent="0.2">
      <c r="A31" s="404" t="s">
        <v>94</v>
      </c>
      <c r="B31" s="1029"/>
      <c r="C31" s="973"/>
      <c r="D31" s="973"/>
      <c r="E31" s="973"/>
      <c r="F31" s="973"/>
    </row>
    <row r="32" spans="1:6" ht="18.600000000000001" customHeight="1" x14ac:dyDescent="0.2">
      <c r="A32" s="22" t="s">
        <v>87</v>
      </c>
      <c r="B32" s="1031">
        <v>10.327535994168226</v>
      </c>
      <c r="C32" s="1015">
        <v>14.915695027399108</v>
      </c>
      <c r="D32" s="1015">
        <v>11.429311106319098</v>
      </c>
      <c r="E32" s="1015">
        <v>5.7872533948609739</v>
      </c>
      <c r="F32" s="1015">
        <v>10.370439592227584</v>
      </c>
    </row>
    <row r="33" spans="1:6" s="170" customFormat="1" ht="18.600000000000001" customHeight="1" x14ac:dyDescent="0.2">
      <c r="A33" s="22" t="s">
        <v>161</v>
      </c>
      <c r="B33" s="1031">
        <v>7.2840427234694181</v>
      </c>
      <c r="C33" s="1015">
        <v>15.885403501028941</v>
      </c>
      <c r="D33" s="1015">
        <v>12.654881260373685</v>
      </c>
      <c r="E33" s="1015">
        <v>1.7693524527405458</v>
      </c>
      <c r="F33" s="1015">
        <v>10.374121354427798</v>
      </c>
    </row>
    <row r="34" spans="1:6" s="170" customFormat="1" ht="18.600000000000001" customHeight="1" x14ac:dyDescent="0.2">
      <c r="A34" s="22" t="s">
        <v>424</v>
      </c>
      <c r="B34" s="1031">
        <v>-2.2717998872279468</v>
      </c>
      <c r="C34" s="1015">
        <v>4.6757851890876152</v>
      </c>
      <c r="D34" s="1015">
        <v>-3.1943521302386273</v>
      </c>
      <c r="E34" s="1015">
        <v>-5.0847570000541475</v>
      </c>
      <c r="F34" s="1015">
        <v>1.8236245270019682E-2</v>
      </c>
    </row>
    <row r="35" spans="1:6" s="170" customFormat="1" ht="18.600000000000001" customHeight="1" x14ac:dyDescent="0.2">
      <c r="A35" s="402" t="s">
        <v>425</v>
      </c>
      <c r="B35" s="1032">
        <v>2.5933994085011052</v>
      </c>
      <c r="C35" s="1016">
        <v>4.4806875078981827</v>
      </c>
      <c r="D35" s="1016">
        <v>2.4001834384064362</v>
      </c>
      <c r="E35" s="1016">
        <v>2.1412550409768678</v>
      </c>
      <c r="F35" s="1016">
        <v>4.3453291965053156</v>
      </c>
    </row>
    <row r="36" spans="1:6" ht="20.100000000000001" customHeight="1" x14ac:dyDescent="0.2">
      <c r="A36" s="21" t="s">
        <v>74</v>
      </c>
      <c r="B36" s="1033">
        <v>4.4757870738361776</v>
      </c>
      <c r="C36" s="1014">
        <v>9.7260804706209978</v>
      </c>
      <c r="D36" s="1014">
        <v>8.5705882078330262</v>
      </c>
      <c r="E36" s="1014">
        <v>0.37066040874835504</v>
      </c>
      <c r="F36" s="1014">
        <v>5.6560396640131065</v>
      </c>
    </row>
    <row r="37" spans="1:6" x14ac:dyDescent="0.2">
      <c r="A37" s="170"/>
      <c r="B37" s="1029"/>
      <c r="C37" s="973"/>
      <c r="D37" s="973"/>
      <c r="E37" s="973"/>
      <c r="F37" s="973"/>
    </row>
    <row r="38" spans="1:6" x14ac:dyDescent="0.2">
      <c r="A38" s="174" t="s">
        <v>437</v>
      </c>
      <c r="B38" s="1029"/>
      <c r="C38" s="973"/>
      <c r="D38" s="973"/>
      <c r="E38" s="973"/>
      <c r="F38" s="973"/>
    </row>
    <row r="39" spans="1:6" ht="18.600000000000001" customHeight="1" x14ac:dyDescent="0.2">
      <c r="A39" s="237" t="s">
        <v>87</v>
      </c>
      <c r="B39" s="1031">
        <v>18.311229279208408</v>
      </c>
      <c r="C39" s="1015">
        <v>23.393794399732823</v>
      </c>
      <c r="D39" s="1015">
        <v>19.589172601376454</v>
      </c>
      <c r="E39" s="1015">
        <v>13.51270315841554</v>
      </c>
      <c r="F39" s="1015">
        <v>16.722495546419871</v>
      </c>
    </row>
    <row r="40" spans="1:6" s="170" customFormat="1" ht="18.600000000000001" customHeight="1" x14ac:dyDescent="0.2">
      <c r="A40" s="237" t="s">
        <v>161</v>
      </c>
      <c r="B40" s="1031">
        <v>16.583348867364005</v>
      </c>
      <c r="C40" s="1015">
        <v>23.920396413959711</v>
      </c>
      <c r="D40" s="1015">
        <v>21.455961640473483</v>
      </c>
      <c r="E40" s="1015">
        <v>13.54621213137699</v>
      </c>
      <c r="F40" s="1015">
        <v>18.264912372476552</v>
      </c>
    </row>
    <row r="41" spans="1:6" s="170" customFormat="1" ht="18.600000000000001" customHeight="1" x14ac:dyDescent="0.2">
      <c r="A41" s="237" t="s">
        <v>424</v>
      </c>
      <c r="B41" s="1031">
        <v>2.9836852418753583</v>
      </c>
      <c r="C41" s="1015">
        <v>10.354051359544382</v>
      </c>
      <c r="D41" s="1015">
        <v>2.2385219902619045</v>
      </c>
      <c r="E41" s="1015">
        <v>0.17998342760057906</v>
      </c>
      <c r="F41" s="1015">
        <v>4.5062025845091691</v>
      </c>
    </row>
    <row r="42" spans="1:6" s="170" customFormat="1" ht="18.600000000000001" customHeight="1" x14ac:dyDescent="0.2">
      <c r="A42" s="1020" t="s">
        <v>425</v>
      </c>
      <c r="B42" s="1032">
        <v>6.3399990179184673</v>
      </c>
      <c r="C42" s="1016">
        <v>8.9266268954303971</v>
      </c>
      <c r="D42" s="1016">
        <v>6.7110093452035997</v>
      </c>
      <c r="E42" s="1016">
        <v>6.7466479075379269</v>
      </c>
      <c r="F42" s="1016">
        <v>6.1078349505512657</v>
      </c>
    </row>
    <row r="43" spans="1:6" ht="20.100000000000001" customHeight="1" x14ac:dyDescent="0.2">
      <c r="A43" s="205" t="s">
        <v>74</v>
      </c>
      <c r="B43" s="1033">
        <v>11.280279688760576</v>
      </c>
      <c r="C43" s="971">
        <v>16.875949367440764</v>
      </c>
      <c r="D43" s="1014">
        <v>15.528435358092372</v>
      </c>
      <c r="E43" s="1014">
        <v>7.2354647595782788</v>
      </c>
      <c r="F43" s="1014">
        <v>10.845805752375547</v>
      </c>
    </row>
    <row r="44" spans="1:6" ht="20.100000000000001" customHeight="1" x14ac:dyDescent="0.2">
      <c r="B44" s="1029"/>
      <c r="C44" s="973"/>
      <c r="D44" s="973"/>
      <c r="E44" s="973"/>
      <c r="F44" s="973"/>
    </row>
    <row r="45" spans="1:6" ht="20.100000000000001" customHeight="1" x14ac:dyDescent="0.2">
      <c r="A45" s="506" t="s">
        <v>299</v>
      </c>
      <c r="B45" s="974">
        <v>-0.72069658447297524</v>
      </c>
      <c r="C45" s="975">
        <v>-0.92196810876946989</v>
      </c>
      <c r="D45" s="975">
        <v>-0.98592250056840847</v>
      </c>
      <c r="E45" s="975">
        <v>-0.36572137882528688</v>
      </c>
      <c r="F45" s="975">
        <v>-1.0312897788548836</v>
      </c>
    </row>
    <row r="46" spans="1:6" x14ac:dyDescent="0.2">
      <c r="A46" s="506"/>
      <c r="B46" s="974"/>
      <c r="C46" s="1011"/>
      <c r="D46" s="1011"/>
      <c r="E46" s="1011"/>
      <c r="F46" s="1011"/>
    </row>
    <row r="47" spans="1:6" x14ac:dyDescent="0.2">
      <c r="A47" s="506" t="s">
        <v>382</v>
      </c>
      <c r="B47" s="974">
        <v>5.8E-5</v>
      </c>
      <c r="C47" s="975">
        <v>9.2599999999999996E-4</v>
      </c>
      <c r="D47" s="975">
        <v>-3.8999999999999999E-4</v>
      </c>
      <c r="E47" s="975">
        <v>2.7320000000000001E-3</v>
      </c>
      <c r="F47" s="975">
        <v>3.9599999999999998E-4</v>
      </c>
    </row>
    <row r="48" spans="1:6" x14ac:dyDescent="0.2">
      <c r="A48" s="405"/>
      <c r="B48" s="1034"/>
      <c r="C48" s="1012"/>
      <c r="D48" s="1012"/>
      <c r="E48" s="1011"/>
      <c r="F48" s="1011"/>
    </row>
    <row r="49" spans="1:6" x14ac:dyDescent="0.2">
      <c r="A49" s="406" t="s">
        <v>5</v>
      </c>
      <c r="B49" s="1035">
        <v>8.1815376170296883</v>
      </c>
      <c r="C49" s="976">
        <v>17.600000000000001</v>
      </c>
      <c r="D49" s="976">
        <v>15.827094666324809</v>
      </c>
      <c r="E49" s="976">
        <v>0.37373775100463807</v>
      </c>
      <c r="F49" s="976">
        <v>10.648168364465388</v>
      </c>
    </row>
    <row r="50" spans="1:6" x14ac:dyDescent="0.2">
      <c r="B50" s="501"/>
      <c r="C50" s="977"/>
      <c r="D50" s="977"/>
    </row>
    <row r="52" spans="1:6" s="550" customFormat="1" x14ac:dyDescent="0.2">
      <c r="B52" s="502"/>
      <c r="C52" s="957"/>
      <c r="D52" s="957"/>
      <c r="E52" s="957"/>
      <c r="F52" s="957"/>
    </row>
    <row r="53" spans="1:6" s="550" customFormat="1" x14ac:dyDescent="0.2">
      <c r="B53" s="502"/>
      <c r="C53" s="957"/>
      <c r="D53" s="957"/>
      <c r="E53" s="957"/>
      <c r="F53" s="957"/>
    </row>
    <row r="54" spans="1:6" x14ac:dyDescent="0.2">
      <c r="E54" s="978"/>
    </row>
  </sheetData>
  <phoneticPr fontId="8" type="noConversion"/>
  <pageMargins left="0.75" right="0.28000000000000003" top="1" bottom="1" header="0.4921259845" footer="0.4921259845"/>
  <pageSetup paperSize="9" scale="83" orientation="portrait" horizontalDpi="12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G44"/>
  <sheetViews>
    <sheetView view="pageBreakPreview" zoomScale="55" zoomScaleNormal="55" zoomScaleSheetLayoutView="55" workbookViewId="0"/>
  </sheetViews>
  <sheetFormatPr defaultColWidth="9.140625" defaultRowHeight="18" x14ac:dyDescent="0.25"/>
  <cols>
    <col min="1" max="1" width="36.42578125" style="777" customWidth="1"/>
    <col min="2" max="4" width="18.5703125" style="823" customWidth="1"/>
    <col min="5" max="6" width="19.85546875" style="823" customWidth="1"/>
    <col min="7" max="7" width="18.5703125" style="823" customWidth="1"/>
    <col min="8" max="16384" width="9.140625" style="773"/>
  </cols>
  <sheetData>
    <row r="1" spans="1:7" s="774" customFormat="1" ht="19.5" x14ac:dyDescent="0.35">
      <c r="A1" s="772" t="s">
        <v>85</v>
      </c>
      <c r="B1" s="822"/>
      <c r="C1" s="822"/>
      <c r="D1" s="823"/>
      <c r="E1" s="822"/>
      <c r="F1" s="823"/>
      <c r="G1" s="824"/>
    </row>
    <row r="2" spans="1:7" s="774" customFormat="1" ht="19.5" x14ac:dyDescent="0.35">
      <c r="A2" s="775"/>
      <c r="B2" s="822"/>
      <c r="C2" s="822"/>
      <c r="D2" s="823"/>
      <c r="E2" s="822"/>
      <c r="F2" s="823"/>
      <c r="G2" s="824"/>
    </row>
    <row r="3" spans="1:7" s="774" customFormat="1" ht="18" customHeight="1" x14ac:dyDescent="0.35">
      <c r="A3" s="776" t="s">
        <v>411</v>
      </c>
      <c r="B3" s="822"/>
      <c r="C3" s="822"/>
      <c r="D3" s="823"/>
      <c r="E3" s="822"/>
      <c r="F3" s="823"/>
      <c r="G3" s="824"/>
    </row>
    <row r="4" spans="1:7" s="774" customFormat="1" ht="13.35" customHeight="1" x14ac:dyDescent="0.35">
      <c r="A4" s="775"/>
      <c r="B4" s="822"/>
      <c r="C4" s="822"/>
      <c r="D4" s="824"/>
      <c r="E4" s="822"/>
      <c r="F4" s="823"/>
      <c r="G4" s="824"/>
    </row>
    <row r="5" spans="1:7" s="777" customFormat="1" ht="90.6" customHeight="1" x14ac:dyDescent="0.25">
      <c r="A5" s="1105" t="s">
        <v>571</v>
      </c>
      <c r="B5" s="1107" t="s">
        <v>412</v>
      </c>
      <c r="C5" s="1107"/>
      <c r="D5" s="1107"/>
      <c r="E5" s="825" t="s">
        <v>413</v>
      </c>
      <c r="F5" s="825" t="s">
        <v>414</v>
      </c>
      <c r="G5" s="1108" t="s">
        <v>404</v>
      </c>
    </row>
    <row r="6" spans="1:7" s="777" customFormat="1" ht="54" x14ac:dyDescent="0.25">
      <c r="A6" s="1106"/>
      <c r="B6" s="825" t="s">
        <v>423</v>
      </c>
      <c r="C6" s="825" t="s">
        <v>415</v>
      </c>
      <c r="D6" s="825" t="s">
        <v>406</v>
      </c>
      <c r="E6" s="825" t="s">
        <v>416</v>
      </c>
      <c r="F6" s="825" t="s">
        <v>403</v>
      </c>
      <c r="G6" s="1109"/>
    </row>
    <row r="7" spans="1:7" s="777" customFormat="1" ht="18.95" customHeight="1" x14ac:dyDescent="0.25">
      <c r="A7" s="778" t="s">
        <v>87</v>
      </c>
      <c r="B7" s="779">
        <v>53.408646462662631</v>
      </c>
      <c r="C7" s="779"/>
      <c r="D7" s="779"/>
      <c r="E7" s="779">
        <v>25.727000000000004</v>
      </c>
      <c r="F7" s="779">
        <v>0.63135353733735999</v>
      </c>
      <c r="G7" s="779">
        <v>79.766999999999996</v>
      </c>
    </row>
    <row r="8" spans="1:7" s="777" customFormat="1" ht="18.95" customHeight="1" x14ac:dyDescent="0.25">
      <c r="A8" s="778" t="s">
        <v>161</v>
      </c>
      <c r="B8" s="779">
        <v>12.262399999999992</v>
      </c>
      <c r="C8" s="779">
        <v>10.809600000000003</v>
      </c>
      <c r="D8" s="779">
        <v>2.2430000000000003</v>
      </c>
      <c r="E8" s="779">
        <v>0.68900000000000006</v>
      </c>
      <c r="F8" s="779"/>
      <c r="G8" s="779">
        <v>26.003999999999998</v>
      </c>
    </row>
    <row r="9" spans="1:7" s="777" customFormat="1" ht="18.95" customHeight="1" x14ac:dyDescent="0.25">
      <c r="A9" s="778" t="s">
        <v>424</v>
      </c>
      <c r="B9" s="779">
        <v>41.040999999999968</v>
      </c>
      <c r="C9" s="779">
        <v>18.103000000000009</v>
      </c>
      <c r="D9" s="779">
        <v>0.22500000000000142</v>
      </c>
      <c r="E9" s="779"/>
      <c r="F9" s="779"/>
      <c r="G9" s="779">
        <v>59.368999999999978</v>
      </c>
    </row>
    <row r="10" spans="1:7" s="777" customFormat="1" ht="18.95" customHeight="1" x14ac:dyDescent="0.25">
      <c r="A10" s="780" t="s">
        <v>425</v>
      </c>
      <c r="B10" s="781">
        <v>5.0258296127407789</v>
      </c>
      <c r="C10" s="781">
        <v>30.74624534415743</v>
      </c>
      <c r="D10" s="781">
        <v>1.925043101797197E-3</v>
      </c>
      <c r="E10" s="781"/>
      <c r="F10" s="781"/>
      <c r="G10" s="781">
        <v>35.774000000000008</v>
      </c>
    </row>
    <row r="11" spans="1:7" s="777" customFormat="1" ht="18.95" customHeight="1" x14ac:dyDescent="0.25">
      <c r="A11" s="778" t="s">
        <v>74</v>
      </c>
      <c r="B11" s="779">
        <v>111.73787607540336</v>
      </c>
      <c r="C11" s="779">
        <v>59.658845344157442</v>
      </c>
      <c r="D11" s="779">
        <v>2.4699250431017989</v>
      </c>
      <c r="E11" s="779">
        <v>26.416000000000004</v>
      </c>
      <c r="F11" s="779">
        <v>0.63135353733735999</v>
      </c>
      <c r="G11" s="779">
        <v>200.91399999999996</v>
      </c>
    </row>
    <row r="12" spans="1:7" s="777" customFormat="1" ht="18.95" customHeight="1" x14ac:dyDescent="0.25">
      <c r="A12" s="780" t="s">
        <v>417</v>
      </c>
      <c r="B12" s="781"/>
      <c r="C12" s="781"/>
      <c r="D12" s="781"/>
      <c r="E12" s="781"/>
      <c r="F12" s="781"/>
      <c r="G12" s="781">
        <v>-2.0227781899999981</v>
      </c>
    </row>
    <row r="13" spans="1:7" s="777" customFormat="1" ht="18.95" customHeight="1" x14ac:dyDescent="0.25">
      <c r="A13" s="778" t="s">
        <v>407</v>
      </c>
      <c r="B13" s="779"/>
      <c r="C13" s="779"/>
      <c r="D13" s="779"/>
      <c r="E13" s="779"/>
      <c r="F13" s="779"/>
      <c r="G13" s="779">
        <v>198.89122180999996</v>
      </c>
    </row>
    <row r="14" spans="1:7" s="777" customFormat="1" x14ac:dyDescent="0.25">
      <c r="B14" s="823"/>
      <c r="C14" s="823"/>
      <c r="D14" s="823"/>
      <c r="E14" s="823"/>
      <c r="F14" s="823"/>
      <c r="G14" s="823"/>
    </row>
    <row r="15" spans="1:7" s="777" customFormat="1" ht="72" x14ac:dyDescent="0.25">
      <c r="A15" s="1110" t="s">
        <v>572</v>
      </c>
      <c r="B15" s="1112" t="s">
        <v>412</v>
      </c>
      <c r="C15" s="1112"/>
      <c r="D15" s="1112"/>
      <c r="E15" s="826" t="s">
        <v>413</v>
      </c>
      <c r="F15" s="826" t="s">
        <v>414</v>
      </c>
      <c r="G15" s="1113" t="s">
        <v>404</v>
      </c>
    </row>
    <row r="16" spans="1:7" s="777" customFormat="1" ht="54" x14ac:dyDescent="0.25">
      <c r="A16" s="1111"/>
      <c r="B16" s="826" t="s">
        <v>423</v>
      </c>
      <c r="C16" s="826" t="s">
        <v>415</v>
      </c>
      <c r="D16" s="826" t="s">
        <v>406</v>
      </c>
      <c r="E16" s="826" t="s">
        <v>416</v>
      </c>
      <c r="F16" s="826" t="s">
        <v>403</v>
      </c>
      <c r="G16" s="1114"/>
    </row>
    <row r="17" spans="1:7" s="777" customFormat="1" ht="20.100000000000001" customHeight="1" x14ac:dyDescent="0.25">
      <c r="A17" s="777" t="s">
        <v>87</v>
      </c>
      <c r="B17" s="782">
        <v>55.300319808000978</v>
      </c>
      <c r="C17" s="782"/>
      <c r="D17" s="782"/>
      <c r="E17" s="782">
        <v>24.347000000000008</v>
      </c>
      <c r="F17" s="782">
        <v>0.62068019199900637</v>
      </c>
      <c r="G17" s="782">
        <v>80.267999999999986</v>
      </c>
    </row>
    <row r="18" spans="1:7" s="777" customFormat="1" ht="20.100000000000001" customHeight="1" x14ac:dyDescent="0.25">
      <c r="A18" s="777" t="s">
        <v>161</v>
      </c>
      <c r="B18" s="782">
        <v>10.710100000000004</v>
      </c>
      <c r="C18" s="782">
        <v>10.666914000000002</v>
      </c>
      <c r="D18" s="782">
        <v>2.239986</v>
      </c>
      <c r="E18" s="782">
        <v>1.6200000000000006</v>
      </c>
      <c r="F18" s="782"/>
      <c r="G18" s="782">
        <v>25.237000000000005</v>
      </c>
    </row>
    <row r="19" spans="1:7" s="777" customFormat="1" ht="20.100000000000001" customHeight="1" x14ac:dyDescent="0.25">
      <c r="A19" s="777" t="s">
        <v>424</v>
      </c>
      <c r="B19" s="782">
        <v>40.708999999999961</v>
      </c>
      <c r="C19" s="782">
        <v>15.116999999999997</v>
      </c>
      <c r="D19" s="782">
        <v>10.574000000000002</v>
      </c>
      <c r="E19" s="782"/>
      <c r="F19" s="782"/>
      <c r="G19" s="782">
        <v>66.399999999999963</v>
      </c>
    </row>
    <row r="20" spans="1:7" s="777" customFormat="1" ht="20.100000000000001" customHeight="1" x14ac:dyDescent="0.25">
      <c r="A20" s="784" t="s">
        <v>425</v>
      </c>
      <c r="B20" s="783">
        <v>14.953195500301568</v>
      </c>
      <c r="C20" s="783">
        <v>19.309459944553744</v>
      </c>
      <c r="D20" s="783">
        <v>2.3836284540571926</v>
      </c>
      <c r="E20" s="783"/>
      <c r="F20" s="783"/>
      <c r="G20" s="783">
        <v>36.646283898912507</v>
      </c>
    </row>
    <row r="21" spans="1:7" s="777" customFormat="1" ht="20.100000000000001" customHeight="1" x14ac:dyDescent="0.25">
      <c r="A21" s="777" t="s">
        <v>74</v>
      </c>
      <c r="B21" s="782">
        <v>121.67261530830251</v>
      </c>
      <c r="C21" s="782">
        <v>45.093373944553747</v>
      </c>
      <c r="D21" s="782">
        <v>15.197614454057195</v>
      </c>
      <c r="E21" s="782">
        <v>25.967000000000009</v>
      </c>
      <c r="F21" s="782">
        <v>0.62068019199900637</v>
      </c>
      <c r="G21" s="782">
        <v>208.55128389891249</v>
      </c>
    </row>
    <row r="22" spans="1:7" s="777" customFormat="1" ht="20.100000000000001" customHeight="1" x14ac:dyDescent="0.25">
      <c r="A22" s="784" t="s">
        <v>417</v>
      </c>
      <c r="B22" s="783"/>
      <c r="C22" s="783"/>
      <c r="D22" s="783"/>
      <c r="E22" s="783"/>
      <c r="F22" s="783"/>
      <c r="G22" s="783">
        <v>-2.0673513999999997</v>
      </c>
    </row>
    <row r="23" spans="1:7" s="777" customFormat="1" ht="20.100000000000001" customHeight="1" x14ac:dyDescent="0.25">
      <c r="A23" s="777" t="s">
        <v>407</v>
      </c>
      <c r="B23" s="782"/>
      <c r="C23" s="782"/>
      <c r="D23" s="782"/>
      <c r="E23" s="782"/>
      <c r="F23" s="782"/>
      <c r="G23" s="782">
        <v>206.48393249891248</v>
      </c>
    </row>
    <row r="24" spans="1:7" s="777" customFormat="1" x14ac:dyDescent="0.25">
      <c r="B24" s="782"/>
      <c r="C24" s="782"/>
      <c r="D24" s="782"/>
      <c r="E24" s="782"/>
      <c r="F24" s="782"/>
      <c r="G24" s="782"/>
    </row>
    <row r="25" spans="1:7" s="777" customFormat="1" ht="72" x14ac:dyDescent="0.25">
      <c r="A25" s="1105" t="s">
        <v>573</v>
      </c>
      <c r="B25" s="1107" t="s">
        <v>412</v>
      </c>
      <c r="C25" s="1107"/>
      <c r="D25" s="1107"/>
      <c r="E25" s="825" t="s">
        <v>413</v>
      </c>
      <c r="F25" s="825" t="s">
        <v>414</v>
      </c>
      <c r="G25" s="1108" t="s">
        <v>404</v>
      </c>
    </row>
    <row r="26" spans="1:7" s="777" customFormat="1" ht="54" x14ac:dyDescent="0.25">
      <c r="A26" s="1106"/>
      <c r="B26" s="825" t="s">
        <v>423</v>
      </c>
      <c r="C26" s="825" t="s">
        <v>415</v>
      </c>
      <c r="D26" s="825" t="s">
        <v>406</v>
      </c>
      <c r="E26" s="825" t="s">
        <v>416</v>
      </c>
      <c r="F26" s="825" t="s">
        <v>403</v>
      </c>
      <c r="G26" s="1109"/>
    </row>
    <row r="27" spans="1:7" s="777" customFormat="1" ht="18.95" customHeight="1" x14ac:dyDescent="0.25">
      <c r="A27" s="778" t="s">
        <v>87</v>
      </c>
      <c r="B27" s="779">
        <v>211.98727845567942</v>
      </c>
      <c r="C27" s="779"/>
      <c r="D27" s="779"/>
      <c r="E27" s="779">
        <v>96.805000000000007</v>
      </c>
      <c r="F27" s="779">
        <v>2.447721544320598</v>
      </c>
      <c r="G27" s="779">
        <v>311.24</v>
      </c>
    </row>
    <row r="28" spans="1:7" s="777" customFormat="1" ht="18.95" customHeight="1" x14ac:dyDescent="0.25">
      <c r="A28" s="778" t="s">
        <v>161</v>
      </c>
      <c r="B28" s="779">
        <v>46.958299999999994</v>
      </c>
      <c r="C28" s="779">
        <v>42.046700000000001</v>
      </c>
      <c r="D28" s="779">
        <v>6.0380000000000003</v>
      </c>
      <c r="E28" s="779">
        <v>3.8069999999999999</v>
      </c>
      <c r="F28" s="779"/>
      <c r="G28" s="779">
        <v>98.85</v>
      </c>
    </row>
    <row r="29" spans="1:7" s="777" customFormat="1" ht="18.95" customHeight="1" x14ac:dyDescent="0.25">
      <c r="A29" s="778" t="s">
        <v>424</v>
      </c>
      <c r="B29" s="779">
        <v>162.69399999999999</v>
      </c>
      <c r="C29" s="779">
        <v>68.635000000000005</v>
      </c>
      <c r="D29" s="779">
        <v>17.792000000000002</v>
      </c>
      <c r="E29" s="779"/>
      <c r="F29" s="779"/>
      <c r="G29" s="779">
        <v>249.12100000000001</v>
      </c>
    </row>
    <row r="30" spans="1:7" s="777" customFormat="1" ht="18.95" customHeight="1" x14ac:dyDescent="0.25">
      <c r="A30" s="780" t="s">
        <v>425</v>
      </c>
      <c r="B30" s="781">
        <v>48.121916256236773</v>
      </c>
      <c r="C30" s="781">
        <v>80.068197977774417</v>
      </c>
      <c r="D30" s="781">
        <v>3.5758857659888119</v>
      </c>
      <c r="E30" s="781"/>
      <c r="F30" s="781"/>
      <c r="G30" s="781">
        <v>131.76599999999999</v>
      </c>
    </row>
    <row r="31" spans="1:7" s="777" customFormat="1" ht="18.95" customHeight="1" x14ac:dyDescent="0.25">
      <c r="A31" s="778" t="s">
        <v>74</v>
      </c>
      <c r="B31" s="779">
        <v>469.76149471191616</v>
      </c>
      <c r="C31" s="779">
        <v>190.74989797777442</v>
      </c>
      <c r="D31" s="779">
        <v>27.405885765988813</v>
      </c>
      <c r="E31" s="779">
        <v>100.61200000000001</v>
      </c>
      <c r="F31" s="779">
        <v>2.447721544320598</v>
      </c>
      <c r="G31" s="779">
        <v>790.97699999999998</v>
      </c>
    </row>
    <row r="32" spans="1:7" s="777" customFormat="1" ht="18.95" customHeight="1" x14ac:dyDescent="0.25">
      <c r="A32" s="780" t="s">
        <v>417</v>
      </c>
      <c r="B32" s="781"/>
      <c r="C32" s="781"/>
      <c r="D32" s="781"/>
      <c r="E32" s="781"/>
      <c r="F32" s="781"/>
      <c r="G32" s="781">
        <v>-6.6799920591524629</v>
      </c>
    </row>
    <row r="33" spans="1:7" s="777" customFormat="1" ht="18.95" customHeight="1" x14ac:dyDescent="0.25">
      <c r="A33" s="778" t="s">
        <v>407</v>
      </c>
      <c r="B33" s="779"/>
      <c r="C33" s="779"/>
      <c r="D33" s="779"/>
      <c r="E33" s="779"/>
      <c r="F33" s="779"/>
      <c r="G33" s="779">
        <v>784.29700794084749</v>
      </c>
    </row>
    <row r="34" spans="1:7" s="777" customFormat="1" x14ac:dyDescent="0.25">
      <c r="B34" s="823"/>
      <c r="C34" s="823"/>
      <c r="D34" s="823"/>
      <c r="E34" s="823"/>
      <c r="F34" s="823"/>
      <c r="G34" s="823"/>
    </row>
    <row r="35" spans="1:7" s="777" customFormat="1" ht="72" x14ac:dyDescent="0.25">
      <c r="A35" s="1110" t="s">
        <v>574</v>
      </c>
      <c r="B35" s="1112" t="s">
        <v>412</v>
      </c>
      <c r="C35" s="1112"/>
      <c r="D35" s="1112"/>
      <c r="E35" s="826" t="s">
        <v>413</v>
      </c>
      <c r="F35" s="826" t="s">
        <v>414</v>
      </c>
      <c r="G35" s="1113" t="s">
        <v>404</v>
      </c>
    </row>
    <row r="36" spans="1:7" s="777" customFormat="1" ht="54" x14ac:dyDescent="0.25">
      <c r="A36" s="1111"/>
      <c r="B36" s="826" t="s">
        <v>423</v>
      </c>
      <c r="C36" s="826" t="s">
        <v>415</v>
      </c>
      <c r="D36" s="826" t="s">
        <v>406</v>
      </c>
      <c r="E36" s="826" t="s">
        <v>416</v>
      </c>
      <c r="F36" s="826" t="s">
        <v>403</v>
      </c>
      <c r="G36" s="1114"/>
    </row>
    <row r="37" spans="1:7" s="777" customFormat="1" ht="20.100000000000001" customHeight="1" x14ac:dyDescent="0.25">
      <c r="A37" s="777" t="s">
        <v>87</v>
      </c>
      <c r="B37" s="782">
        <v>208.95891693129562</v>
      </c>
      <c r="C37" s="782"/>
      <c r="D37" s="782"/>
      <c r="E37" s="782">
        <v>98.471000000000004</v>
      </c>
      <c r="F37" s="782">
        <v>1.9550830687043637</v>
      </c>
      <c r="G37" s="782">
        <v>309.38499999999999</v>
      </c>
    </row>
    <row r="38" spans="1:7" s="777" customFormat="1" ht="20.100000000000001" customHeight="1" x14ac:dyDescent="0.25">
      <c r="A38" s="777" t="s">
        <v>161</v>
      </c>
      <c r="B38" s="782">
        <v>44.495400000000004</v>
      </c>
      <c r="C38" s="782">
        <v>41.510004551963092</v>
      </c>
      <c r="D38" s="782">
        <v>5.4225954480369101</v>
      </c>
      <c r="E38" s="782">
        <v>5.0970000000000004</v>
      </c>
      <c r="F38" s="782"/>
      <c r="G38" s="782">
        <v>96.525000000000006</v>
      </c>
    </row>
    <row r="39" spans="1:7" s="777" customFormat="1" ht="20.100000000000001" customHeight="1" x14ac:dyDescent="0.25">
      <c r="A39" s="785" t="s">
        <v>424</v>
      </c>
      <c r="B39" s="782">
        <v>168.57599999999996</v>
      </c>
      <c r="C39" s="782">
        <v>61.509</v>
      </c>
      <c r="D39" s="782">
        <v>39.505000000000003</v>
      </c>
      <c r="E39" s="782"/>
      <c r="F39" s="782"/>
      <c r="G39" s="782">
        <v>269.58999999999997</v>
      </c>
    </row>
    <row r="40" spans="1:7" s="777" customFormat="1" ht="20.100000000000001" customHeight="1" x14ac:dyDescent="0.25">
      <c r="A40" s="784" t="s">
        <v>425</v>
      </c>
      <c r="B40" s="783">
        <v>58.728134001337239</v>
      </c>
      <c r="C40" s="783">
        <v>69.199250457209729</v>
      </c>
      <c r="D40" s="783">
        <v>6.0750515414530186</v>
      </c>
      <c r="E40" s="783"/>
      <c r="F40" s="783"/>
      <c r="G40" s="783">
        <v>134.00243599999999</v>
      </c>
    </row>
    <row r="41" spans="1:7" s="777" customFormat="1" ht="20.100000000000001" customHeight="1" x14ac:dyDescent="0.25">
      <c r="A41" s="777" t="s">
        <v>74</v>
      </c>
      <c r="B41" s="782">
        <v>480.75845093263285</v>
      </c>
      <c r="C41" s="782">
        <v>172.21825500917282</v>
      </c>
      <c r="D41" s="782">
        <v>51.002646989489932</v>
      </c>
      <c r="E41" s="782">
        <v>103.568</v>
      </c>
      <c r="F41" s="782">
        <v>1.9550830687043637</v>
      </c>
      <c r="G41" s="782">
        <v>809.50243599999999</v>
      </c>
    </row>
    <row r="42" spans="1:7" s="777" customFormat="1" ht="20.100000000000001" customHeight="1" x14ac:dyDescent="0.25">
      <c r="A42" s="784" t="s">
        <v>417</v>
      </c>
      <c r="B42" s="783"/>
      <c r="C42" s="783"/>
      <c r="D42" s="783"/>
      <c r="E42" s="783"/>
      <c r="F42" s="783"/>
      <c r="G42" s="783">
        <v>-7.297554009999998</v>
      </c>
    </row>
    <row r="43" spans="1:7" s="777" customFormat="1" ht="20.100000000000001" customHeight="1" x14ac:dyDescent="0.25">
      <c r="A43" s="777" t="s">
        <v>407</v>
      </c>
      <c r="B43" s="782"/>
      <c r="C43" s="782"/>
      <c r="D43" s="782"/>
      <c r="E43" s="782"/>
      <c r="F43" s="782"/>
      <c r="G43" s="782">
        <v>802.20488198999999</v>
      </c>
    </row>
    <row r="44" spans="1:7" s="777" customFormat="1" x14ac:dyDescent="0.25">
      <c r="B44" s="782"/>
      <c r="C44" s="782"/>
      <c r="D44" s="782"/>
      <c r="E44" s="782"/>
      <c r="F44" s="782"/>
      <c r="G44" s="782"/>
    </row>
  </sheetData>
  <mergeCells count="12">
    <mergeCell ref="G25:G26"/>
    <mergeCell ref="A35:A36"/>
    <mergeCell ref="B35:D35"/>
    <mergeCell ref="G35:G36"/>
    <mergeCell ref="A25:A26"/>
    <mergeCell ref="B25:D25"/>
    <mergeCell ref="A5:A6"/>
    <mergeCell ref="B5:D5"/>
    <mergeCell ref="G5:G6"/>
    <mergeCell ref="A15:A16"/>
    <mergeCell ref="B15:D15"/>
    <mergeCell ref="G15:G16"/>
  </mergeCells>
  <pageMargins left="0.74803149606299213" right="0.27559055118110237" top="0.98425196850393704" bottom="0.98425196850393704" header="0.51181102362204722" footer="0.51181102362204722"/>
  <pageSetup paperSize="9" scale="59" fitToHeight="2"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E83"/>
  <sheetViews>
    <sheetView view="pageBreakPreview" zoomScale="60" zoomScaleNormal="55" workbookViewId="0"/>
  </sheetViews>
  <sheetFormatPr defaultColWidth="9.140625" defaultRowHeight="19.5" x14ac:dyDescent="0.35"/>
  <cols>
    <col min="1" max="1" width="47.140625" style="751" customWidth="1"/>
    <col min="2" max="2" width="11.85546875" style="751" customWidth="1"/>
    <col min="3" max="3" width="10.85546875" style="751" customWidth="1"/>
    <col min="4" max="4" width="11.42578125" style="822" customWidth="1"/>
    <col min="5" max="5" width="13.28515625" style="822" customWidth="1"/>
    <col min="6" max="16384" width="9.140625" style="751"/>
  </cols>
  <sheetData>
    <row r="1" spans="1:5" x14ac:dyDescent="0.35">
      <c r="A1" s="750" t="s">
        <v>77</v>
      </c>
      <c r="B1" s="750"/>
      <c r="C1" s="750"/>
    </row>
    <row r="3" spans="1:5" ht="20.100000000000001" customHeight="1" x14ac:dyDescent="0.35">
      <c r="A3" s="752" t="s">
        <v>386</v>
      </c>
      <c r="B3" s="752"/>
      <c r="C3" s="752"/>
      <c r="D3" s="763"/>
      <c r="E3" s="760"/>
    </row>
    <row r="4" spans="1:5" x14ac:dyDescent="0.35">
      <c r="A4" s="764"/>
      <c r="B4" s="764"/>
      <c r="C4" s="764"/>
      <c r="D4" s="763"/>
      <c r="E4" s="760"/>
    </row>
    <row r="5" spans="1:5" x14ac:dyDescent="0.35">
      <c r="A5" s="752" t="s">
        <v>388</v>
      </c>
      <c r="B5" s="752"/>
      <c r="C5" s="752"/>
      <c r="D5" s="763"/>
      <c r="E5" s="760"/>
    </row>
    <row r="6" spans="1:5" x14ac:dyDescent="0.35">
      <c r="A6" s="752"/>
      <c r="B6" s="752"/>
      <c r="C6" s="752"/>
      <c r="D6" s="763"/>
      <c r="E6" s="760"/>
    </row>
    <row r="7" spans="1:5" ht="165.95" customHeight="1" x14ac:dyDescent="0.35">
      <c r="A7" s="1116" t="s">
        <v>463</v>
      </c>
      <c r="B7" s="1116"/>
      <c r="C7" s="1116"/>
      <c r="D7" s="1116"/>
      <c r="E7" s="1116"/>
    </row>
    <row r="8" spans="1:5" x14ac:dyDescent="0.35">
      <c r="A8" s="1041"/>
      <c r="B8" s="1041"/>
      <c r="C8" s="1041"/>
      <c r="D8" s="1041"/>
      <c r="E8" s="1041"/>
    </row>
    <row r="9" spans="1:5" x14ac:dyDescent="0.35">
      <c r="A9" s="765" t="s">
        <v>116</v>
      </c>
      <c r="B9" s="765"/>
      <c r="C9" s="765"/>
      <c r="D9" s="763"/>
      <c r="E9" s="760"/>
    </row>
    <row r="10" spans="1:5" x14ac:dyDescent="0.35">
      <c r="A10" s="753" t="s">
        <v>297</v>
      </c>
      <c r="B10" s="753"/>
      <c r="C10" s="753"/>
      <c r="D10" s="754"/>
      <c r="E10" s="766" t="s">
        <v>410</v>
      </c>
    </row>
    <row r="11" spans="1:5" x14ac:dyDescent="0.35">
      <c r="A11" s="1041"/>
      <c r="B11" s="1041"/>
      <c r="C11" s="1041"/>
      <c r="D11" s="1041"/>
      <c r="E11" s="1041"/>
    </row>
    <row r="12" spans="1:5" x14ac:dyDescent="0.35">
      <c r="A12" s="760" t="s">
        <v>13</v>
      </c>
      <c r="B12" s="1041"/>
      <c r="C12" s="1041"/>
      <c r="D12" s="1041"/>
      <c r="E12" s="1042">
        <v>19.009661145563079</v>
      </c>
    </row>
    <row r="13" spans="1:5" x14ac:dyDescent="0.35">
      <c r="A13" s="760" t="s">
        <v>16</v>
      </c>
      <c r="B13" s="1041"/>
      <c r="C13" s="1041"/>
      <c r="D13" s="1041"/>
      <c r="E13" s="1042">
        <v>0.13855478073783456</v>
      </c>
    </row>
    <row r="14" spans="1:5" x14ac:dyDescent="0.35">
      <c r="A14" s="760" t="s">
        <v>202</v>
      </c>
      <c r="B14" s="1041"/>
      <c r="C14" s="1041"/>
      <c r="D14" s="1041"/>
      <c r="E14" s="1042">
        <v>0</v>
      </c>
    </row>
    <row r="15" spans="1:5" x14ac:dyDescent="0.35">
      <c r="A15" s="760" t="s">
        <v>203</v>
      </c>
      <c r="B15" s="1041"/>
      <c r="C15" s="1041"/>
      <c r="D15" s="1041"/>
      <c r="E15" s="1042">
        <v>27.539133948195492</v>
      </c>
    </row>
    <row r="16" spans="1:5" x14ac:dyDescent="0.35">
      <c r="A16" s="760" t="s">
        <v>30</v>
      </c>
      <c r="B16" s="1041"/>
      <c r="C16" s="1041"/>
      <c r="D16" s="1041"/>
      <c r="E16" s="1042">
        <v>0.78024124111455639</v>
      </c>
    </row>
    <row r="17" spans="1:5" x14ac:dyDescent="0.35">
      <c r="A17" s="1043" t="s">
        <v>32</v>
      </c>
      <c r="B17" s="1043"/>
      <c r="C17" s="1043"/>
      <c r="D17" s="1043"/>
      <c r="E17" s="1044">
        <v>47.467591115610965</v>
      </c>
    </row>
    <row r="18" spans="1:5" x14ac:dyDescent="0.35">
      <c r="A18" s="1041"/>
      <c r="B18" s="1041"/>
      <c r="C18" s="1041"/>
      <c r="D18" s="1041"/>
      <c r="E18" s="1042"/>
    </row>
    <row r="19" spans="1:5" x14ac:dyDescent="0.35">
      <c r="A19" s="1041" t="s">
        <v>45</v>
      </c>
      <c r="B19" s="1041"/>
      <c r="C19" s="1041"/>
      <c r="D19" s="1041"/>
      <c r="E19" s="1042">
        <v>16.783775238878697</v>
      </c>
    </row>
    <row r="20" spans="1:5" x14ac:dyDescent="0.35">
      <c r="A20" s="1041" t="s">
        <v>204</v>
      </c>
      <c r="B20" s="1041"/>
      <c r="C20" s="1041"/>
      <c r="D20" s="1041"/>
      <c r="E20" s="1042">
        <v>3.9106498766057074</v>
      </c>
    </row>
    <row r="21" spans="1:5" x14ac:dyDescent="0.35">
      <c r="A21" s="1043" t="s">
        <v>48</v>
      </c>
      <c r="B21" s="1043"/>
      <c r="C21" s="1043"/>
      <c r="D21" s="1043"/>
      <c r="E21" s="1044">
        <v>20.694425115484403</v>
      </c>
    </row>
    <row r="22" spans="1:5" x14ac:dyDescent="0.35">
      <c r="A22" s="1041"/>
      <c r="B22" s="1041"/>
      <c r="C22" s="1041"/>
      <c r="D22" s="1041"/>
      <c r="E22" s="1042"/>
    </row>
    <row r="23" spans="1:5" x14ac:dyDescent="0.35">
      <c r="A23" s="1041" t="s">
        <v>205</v>
      </c>
      <c r="B23" s="1041"/>
      <c r="C23" s="1041"/>
      <c r="D23" s="1041"/>
      <c r="E23" s="1042">
        <v>26.773166000126555</v>
      </c>
    </row>
    <row r="24" spans="1:5" x14ac:dyDescent="0.35">
      <c r="A24" s="1041"/>
      <c r="B24" s="1041"/>
      <c r="C24" s="1041"/>
      <c r="D24" s="1041"/>
      <c r="E24" s="1042"/>
    </row>
    <row r="25" spans="1:5" x14ac:dyDescent="0.35">
      <c r="A25" s="1041" t="s">
        <v>206</v>
      </c>
      <c r="B25" s="1041"/>
      <c r="C25" s="1041"/>
      <c r="D25" s="1041"/>
      <c r="E25" s="1042">
        <v>63.368962695321564</v>
      </c>
    </row>
    <row r="26" spans="1:5" x14ac:dyDescent="0.35">
      <c r="A26" s="1041" t="s">
        <v>14</v>
      </c>
      <c r="B26" s="1041"/>
      <c r="C26" s="1041"/>
      <c r="D26" s="1041"/>
      <c r="E26" s="1042">
        <v>36.595796695195006</v>
      </c>
    </row>
    <row r="27" spans="1:5" x14ac:dyDescent="0.35">
      <c r="A27" s="1041"/>
      <c r="B27" s="1041"/>
      <c r="C27" s="1041"/>
      <c r="D27" s="1041"/>
      <c r="E27" s="1042"/>
    </row>
    <row r="28" spans="1:5" x14ac:dyDescent="0.35">
      <c r="A28" s="1041" t="s">
        <v>207</v>
      </c>
      <c r="B28" s="1041"/>
      <c r="C28" s="1041"/>
      <c r="D28" s="1041"/>
      <c r="E28" s="1042"/>
    </row>
    <row r="29" spans="1:5" x14ac:dyDescent="0.35">
      <c r="A29" s="1041" t="s">
        <v>208</v>
      </c>
      <c r="B29" s="1041"/>
      <c r="C29" s="1041"/>
      <c r="D29" s="1041"/>
      <c r="E29" s="1042">
        <v>-63.368962695321564</v>
      </c>
    </row>
    <row r="30" spans="1:5" x14ac:dyDescent="0.35">
      <c r="A30" s="1041" t="s">
        <v>209</v>
      </c>
      <c r="B30" s="1041"/>
      <c r="C30" s="1041"/>
      <c r="D30" s="1041"/>
      <c r="E30" s="1042">
        <v>0.78024124111455639</v>
      </c>
    </row>
    <row r="31" spans="1:5" x14ac:dyDescent="0.35">
      <c r="A31" s="1041" t="s">
        <v>317</v>
      </c>
      <c r="B31" s="1041"/>
      <c r="C31" s="1041"/>
      <c r="D31" s="1041"/>
      <c r="E31" s="1042" t="s">
        <v>200</v>
      </c>
    </row>
    <row r="32" spans="1:5" x14ac:dyDescent="0.35">
      <c r="A32" s="1043" t="s">
        <v>61</v>
      </c>
      <c r="B32" s="1043"/>
      <c r="C32" s="1043"/>
      <c r="D32" s="1043"/>
      <c r="E32" s="1044">
        <v>-62.588721454207004</v>
      </c>
    </row>
    <row r="33" spans="1:5" ht="18.95" customHeight="1" x14ac:dyDescent="0.35">
      <c r="A33" s="764"/>
      <c r="B33" s="764"/>
      <c r="C33" s="764"/>
      <c r="D33" s="763"/>
      <c r="E33" s="760"/>
    </row>
    <row r="34" spans="1:5" ht="18.95" customHeight="1" x14ac:dyDescent="0.35">
      <c r="A34" s="752" t="s">
        <v>385</v>
      </c>
      <c r="B34" s="752"/>
      <c r="C34" s="752"/>
      <c r="D34" s="763"/>
      <c r="E34" s="760"/>
    </row>
    <row r="35" spans="1:5" ht="18.95" customHeight="1" x14ac:dyDescent="0.35">
      <c r="A35" s="760"/>
      <c r="B35" s="760"/>
      <c r="C35" s="760"/>
      <c r="D35" s="763"/>
      <c r="E35" s="760"/>
    </row>
    <row r="36" spans="1:5" ht="18.95" customHeight="1" x14ac:dyDescent="0.35">
      <c r="A36" s="765" t="s">
        <v>305</v>
      </c>
      <c r="B36" s="765"/>
      <c r="C36" s="765"/>
      <c r="D36" s="763"/>
      <c r="E36" s="760"/>
    </row>
    <row r="37" spans="1:5" ht="18.95" customHeight="1" x14ac:dyDescent="0.35">
      <c r="A37" s="753" t="s">
        <v>297</v>
      </c>
      <c r="B37" s="753"/>
      <c r="C37" s="753"/>
      <c r="D37" s="754" t="s">
        <v>570</v>
      </c>
      <c r="E37" s="766" t="s">
        <v>410</v>
      </c>
    </row>
    <row r="38" spans="1:5" x14ac:dyDescent="0.35">
      <c r="A38" s="760"/>
      <c r="B38" s="760"/>
      <c r="C38" s="760"/>
      <c r="D38" s="836"/>
      <c r="E38" s="760"/>
    </row>
    <row r="39" spans="1:5" x14ac:dyDescent="0.35">
      <c r="A39" s="760" t="s">
        <v>13</v>
      </c>
      <c r="B39" s="760"/>
      <c r="C39" s="760"/>
      <c r="D39" s="767">
        <v>0.37776811980515829</v>
      </c>
      <c r="E39" s="762">
        <v>0.16889999999999999</v>
      </c>
    </row>
    <row r="40" spans="1:5" x14ac:dyDescent="0.35">
      <c r="A40" s="760" t="s">
        <v>16</v>
      </c>
      <c r="B40" s="760"/>
      <c r="C40" s="760"/>
      <c r="D40" s="767">
        <v>0.16645800597916668</v>
      </c>
      <c r="E40" s="762">
        <v>7.9713999999999993E-2</v>
      </c>
    </row>
    <row r="41" spans="1:5" ht="20.100000000000001" customHeight="1" x14ac:dyDescent="0.35">
      <c r="A41" s="760" t="s">
        <v>202</v>
      </c>
      <c r="B41" s="760"/>
      <c r="C41" s="760"/>
      <c r="D41" s="767">
        <v>0.01</v>
      </c>
      <c r="E41" s="829" t="s">
        <v>200</v>
      </c>
    </row>
    <row r="42" spans="1:5" ht="20.100000000000001" customHeight="1" x14ac:dyDescent="0.35">
      <c r="A42" s="760" t="s">
        <v>203</v>
      </c>
      <c r="B42" s="760"/>
      <c r="C42" s="760"/>
      <c r="D42" s="767">
        <v>0.12896778999999997</v>
      </c>
      <c r="E42" s="829" t="s">
        <v>200</v>
      </c>
    </row>
    <row r="43" spans="1:5" ht="20.100000000000001" customHeight="1" x14ac:dyDescent="0.35">
      <c r="A43" s="753" t="s">
        <v>30</v>
      </c>
      <c r="B43" s="753"/>
      <c r="C43" s="753"/>
      <c r="D43" s="830">
        <v>0.35511458000000001</v>
      </c>
      <c r="E43" s="831" t="s">
        <v>200</v>
      </c>
    </row>
    <row r="44" spans="1:5" ht="20.100000000000001" customHeight="1" x14ac:dyDescent="0.35">
      <c r="A44" s="760" t="s">
        <v>32</v>
      </c>
      <c r="B44" s="760"/>
      <c r="C44" s="760"/>
      <c r="D44" s="767">
        <v>1.0383084957843249</v>
      </c>
      <c r="E44" s="762">
        <v>0.248614</v>
      </c>
    </row>
    <row r="45" spans="1:5" ht="20.100000000000001" customHeight="1" x14ac:dyDescent="0.35">
      <c r="A45" s="760"/>
      <c r="B45" s="760"/>
      <c r="C45" s="760"/>
      <c r="D45" s="767"/>
      <c r="E45" s="762"/>
    </row>
    <row r="46" spans="1:5" ht="20.100000000000001" customHeight="1" x14ac:dyDescent="0.35">
      <c r="A46" s="760" t="s">
        <v>45</v>
      </c>
      <c r="B46" s="760"/>
      <c r="C46" s="760"/>
      <c r="D46" s="767">
        <v>9.9542419999999993E-2</v>
      </c>
      <c r="E46" s="829" t="s">
        <v>200</v>
      </c>
    </row>
    <row r="47" spans="1:5" ht="20.100000000000001" customHeight="1" x14ac:dyDescent="0.35">
      <c r="A47" s="753" t="s">
        <v>204</v>
      </c>
      <c r="B47" s="753"/>
      <c r="C47" s="753"/>
      <c r="D47" s="830">
        <v>5.5953623961031665E-2</v>
      </c>
      <c r="E47" s="831" t="s">
        <v>200</v>
      </c>
    </row>
    <row r="48" spans="1:5" x14ac:dyDescent="0.35">
      <c r="A48" s="760" t="s">
        <v>48</v>
      </c>
      <c r="B48" s="760"/>
      <c r="C48" s="760"/>
      <c r="D48" s="767">
        <v>0.15549604396103167</v>
      </c>
      <c r="E48" s="829" t="s">
        <v>200</v>
      </c>
    </row>
    <row r="49" spans="1:5" x14ac:dyDescent="0.35">
      <c r="A49" s="760"/>
      <c r="B49" s="760"/>
      <c r="C49" s="760"/>
      <c r="D49" s="767"/>
      <c r="E49" s="762"/>
    </row>
    <row r="50" spans="1:5" x14ac:dyDescent="0.35">
      <c r="A50" s="760" t="s">
        <v>205</v>
      </c>
      <c r="B50" s="760"/>
      <c r="C50" s="760"/>
      <c r="D50" s="767">
        <v>0.88281245182329326</v>
      </c>
      <c r="E50" s="762">
        <v>0.248614</v>
      </c>
    </row>
    <row r="51" spans="1:5" ht="20.100000000000001" customHeight="1" x14ac:dyDescent="0.35">
      <c r="A51" s="768"/>
      <c r="B51" s="768"/>
      <c r="C51" s="768"/>
      <c r="D51" s="769"/>
      <c r="E51" s="770"/>
    </row>
    <row r="52" spans="1:5" ht="20.100000000000001" customHeight="1" x14ac:dyDescent="0.35">
      <c r="A52" s="760" t="s">
        <v>206</v>
      </c>
      <c r="B52" s="760"/>
      <c r="C52" s="760"/>
      <c r="D52" s="767">
        <v>0.98276678616000002</v>
      </c>
      <c r="E52" s="762">
        <v>0.4</v>
      </c>
    </row>
    <row r="53" spans="1:5" ht="20.100000000000001" customHeight="1" x14ac:dyDescent="0.35">
      <c r="A53" s="760" t="s">
        <v>14</v>
      </c>
      <c r="B53" s="760"/>
      <c r="C53" s="760"/>
      <c r="D53" s="767">
        <v>9.9954334336706724E-2</v>
      </c>
      <c r="E53" s="762">
        <v>0.15138599999999999</v>
      </c>
    </row>
    <row r="54" spans="1:5" ht="20.100000000000001" customHeight="1" x14ac:dyDescent="0.35">
      <c r="A54" s="768"/>
      <c r="B54" s="768"/>
      <c r="C54" s="768"/>
      <c r="D54" s="769"/>
      <c r="E54" s="770"/>
    </row>
    <row r="55" spans="1:5" ht="20.100000000000001" customHeight="1" x14ac:dyDescent="0.35">
      <c r="A55" s="760" t="s">
        <v>207</v>
      </c>
      <c r="B55" s="760"/>
      <c r="C55" s="760"/>
      <c r="D55" s="767"/>
      <c r="E55" s="762"/>
    </row>
    <row r="56" spans="1:5" ht="20.100000000000001" customHeight="1" x14ac:dyDescent="0.35">
      <c r="A56" s="760" t="s">
        <v>208</v>
      </c>
      <c r="B56" s="760"/>
      <c r="C56" s="760"/>
      <c r="D56" s="767">
        <v>-0.98276678616000002</v>
      </c>
      <c r="E56" s="762">
        <v>-0.4</v>
      </c>
    </row>
    <row r="57" spans="1:5" ht="20.100000000000001" customHeight="1" x14ac:dyDescent="0.35">
      <c r="A57" s="760" t="s">
        <v>317</v>
      </c>
      <c r="B57" s="760"/>
      <c r="C57" s="760"/>
      <c r="D57" s="767">
        <v>0.2</v>
      </c>
      <c r="E57" s="762">
        <v>0.08</v>
      </c>
    </row>
    <row r="58" spans="1:5" x14ac:dyDescent="0.35">
      <c r="A58" s="753" t="s">
        <v>209</v>
      </c>
      <c r="B58" s="753"/>
      <c r="C58" s="753"/>
      <c r="D58" s="830">
        <v>0.35511458000000001</v>
      </c>
      <c r="E58" s="831" t="s">
        <v>200</v>
      </c>
    </row>
    <row r="59" spans="1:5" x14ac:dyDescent="0.35">
      <c r="A59" s="760" t="s">
        <v>61</v>
      </c>
      <c r="B59" s="760"/>
      <c r="C59" s="760"/>
      <c r="D59" s="767">
        <v>-0.42765220616000005</v>
      </c>
      <c r="E59" s="762">
        <v>-0.32</v>
      </c>
    </row>
    <row r="61" spans="1:5" ht="19.5" customHeight="1" x14ac:dyDescent="0.35">
      <c r="A61" s="750"/>
      <c r="B61" s="750"/>
      <c r="C61" s="750"/>
    </row>
    <row r="62" spans="1:5" x14ac:dyDescent="0.35">
      <c r="A62" s="752" t="s">
        <v>452</v>
      </c>
      <c r="B62" s="752"/>
      <c r="C62" s="752"/>
    </row>
    <row r="64" spans="1:5" ht="36" customHeight="1" x14ac:dyDescent="0.35">
      <c r="A64" s="1115" t="s">
        <v>460</v>
      </c>
      <c r="B64" s="1115"/>
      <c r="C64" s="1115"/>
      <c r="D64" s="1115"/>
      <c r="E64" s="1115"/>
    </row>
    <row r="65" spans="1:5" ht="56.45" customHeight="1" x14ac:dyDescent="0.35">
      <c r="A65" s="1115" t="s">
        <v>487</v>
      </c>
      <c r="B65" s="1115"/>
      <c r="C65" s="1115"/>
      <c r="D65" s="1115"/>
      <c r="E65" s="1115"/>
    </row>
    <row r="66" spans="1:5" ht="36.950000000000003" customHeight="1" x14ac:dyDescent="0.35">
      <c r="A66" s="1115" t="s">
        <v>453</v>
      </c>
      <c r="B66" s="1115"/>
      <c r="C66" s="1115"/>
      <c r="D66" s="1115"/>
      <c r="E66" s="1115"/>
    </row>
    <row r="67" spans="1:5" x14ac:dyDescent="0.35">
      <c r="A67" s="1045"/>
      <c r="B67" s="1045"/>
      <c r="C67" s="1045"/>
      <c r="D67" s="1045"/>
      <c r="E67" s="1045"/>
    </row>
    <row r="68" spans="1:5" x14ac:dyDescent="0.35">
      <c r="A68" s="1050" t="s">
        <v>501</v>
      </c>
      <c r="B68" s="1045"/>
      <c r="C68" s="1045"/>
      <c r="D68" s="1045"/>
      <c r="E68" s="1045"/>
    </row>
    <row r="69" spans="1:5" ht="18.95" customHeight="1" x14ac:dyDescent="0.35"/>
    <row r="70" spans="1:5" ht="18.95" customHeight="1" x14ac:dyDescent="0.35">
      <c r="A70" s="753" t="s">
        <v>297</v>
      </c>
      <c r="B70" s="753"/>
      <c r="C70" s="753"/>
      <c r="D70" s="753"/>
      <c r="E70" s="754" t="s">
        <v>570</v>
      </c>
    </row>
    <row r="71" spans="1:5" ht="18.95" customHeight="1" x14ac:dyDescent="0.35">
      <c r="A71" s="755" t="s">
        <v>454</v>
      </c>
      <c r="B71" s="755"/>
      <c r="C71" s="755"/>
      <c r="D71" s="755"/>
      <c r="E71" s="756">
        <v>1.36622994</v>
      </c>
    </row>
    <row r="72" spans="1:5" ht="18.95" customHeight="1" x14ac:dyDescent="0.35">
      <c r="A72" s="755" t="s">
        <v>29</v>
      </c>
      <c r="B72" s="755"/>
      <c r="C72" s="755"/>
      <c r="D72" s="755"/>
      <c r="E72" s="756">
        <v>7.7202661400000006</v>
      </c>
    </row>
    <row r="73" spans="1:5" ht="18.95" customHeight="1" x14ac:dyDescent="0.35">
      <c r="A73" s="755" t="s">
        <v>30</v>
      </c>
      <c r="B73" s="755"/>
      <c r="C73" s="755"/>
      <c r="D73" s="755"/>
      <c r="E73" s="756">
        <v>1.6848625799999999</v>
      </c>
    </row>
    <row r="74" spans="1:5" ht="18.95" customHeight="1" x14ac:dyDescent="0.35">
      <c r="A74" s="757" t="s">
        <v>455</v>
      </c>
      <c r="B74" s="757"/>
      <c r="C74" s="757"/>
      <c r="D74" s="757"/>
      <c r="E74" s="758">
        <v>-5.9878035399999998</v>
      </c>
    </row>
    <row r="75" spans="1:5" x14ac:dyDescent="0.35">
      <c r="A75" s="759" t="s">
        <v>456</v>
      </c>
      <c r="B75" s="759"/>
      <c r="C75" s="759"/>
      <c r="D75" s="759"/>
      <c r="E75" s="756">
        <v>4.7835551200000008</v>
      </c>
    </row>
    <row r="76" spans="1:5" x14ac:dyDescent="0.35">
      <c r="A76" s="759"/>
      <c r="B76" s="759"/>
      <c r="C76" s="759"/>
      <c r="D76" s="759"/>
      <c r="E76" s="756"/>
    </row>
    <row r="77" spans="1:5" x14ac:dyDescent="0.35">
      <c r="A77" s="760" t="s">
        <v>207</v>
      </c>
      <c r="B77" s="760"/>
      <c r="C77" s="760"/>
      <c r="D77" s="760"/>
      <c r="E77" s="761"/>
    </row>
    <row r="78" spans="1:5" ht="20.100000000000001" customHeight="1" x14ac:dyDescent="0.35">
      <c r="A78" s="759" t="s">
        <v>458</v>
      </c>
      <c r="B78" s="759"/>
      <c r="C78" s="759"/>
      <c r="D78" s="759"/>
      <c r="E78" s="756">
        <v>13.895480599999999</v>
      </c>
    </row>
    <row r="79" spans="1:5" ht="20.100000000000001" customHeight="1" x14ac:dyDescent="0.35">
      <c r="A79" s="759" t="s">
        <v>457</v>
      </c>
      <c r="B79" s="759"/>
      <c r="C79" s="759"/>
      <c r="D79" s="759"/>
      <c r="E79" s="756">
        <v>-0.42299999999999999</v>
      </c>
    </row>
    <row r="80" spans="1:5" ht="20.100000000000001" customHeight="1" x14ac:dyDescent="0.35">
      <c r="A80" s="753" t="s">
        <v>459</v>
      </c>
      <c r="B80" s="753"/>
      <c r="C80" s="753"/>
      <c r="D80" s="753"/>
      <c r="E80" s="827">
        <v>-1.6848625799999999</v>
      </c>
    </row>
    <row r="81" spans="1:5" ht="20.100000000000001" customHeight="1" x14ac:dyDescent="0.35">
      <c r="A81" s="760" t="s">
        <v>61</v>
      </c>
      <c r="B81" s="760"/>
      <c r="C81" s="760"/>
      <c r="D81" s="760"/>
      <c r="E81" s="762">
        <v>11.78761802</v>
      </c>
    </row>
    <row r="82" spans="1:5" ht="20.100000000000001" customHeight="1" x14ac:dyDescent="0.35">
      <c r="D82" s="828"/>
    </row>
    <row r="83" spans="1:5" ht="20.100000000000001" customHeight="1" x14ac:dyDescent="0.35"/>
  </sheetData>
  <mergeCells count="4">
    <mergeCell ref="A64:E64"/>
    <mergeCell ref="A7:E7"/>
    <mergeCell ref="A65:E65"/>
    <mergeCell ref="A66:E66"/>
  </mergeCells>
  <pageMargins left="0.74803149606299213" right="0.27559055118110237" top="0.98425196850393704" bottom="0.98425196850393704" header="0.51181102362204722" footer="0.51181102362204722"/>
  <pageSetup paperSize="9" scale="54" fitToHeight="0" orientation="portrait" r:id="rId1"/>
  <headerFooter alignWithMargins="0"/>
  <rowBreaks count="1" manualBreakCount="1">
    <brk id="60" max="4"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L47"/>
  <sheetViews>
    <sheetView zoomScale="90" zoomScaleNormal="90" workbookViewId="0">
      <selection activeCell="B29" sqref="B29"/>
    </sheetView>
  </sheetViews>
  <sheetFormatPr defaultRowHeight="12.75" outlineLevelCol="1" x14ac:dyDescent="0.2"/>
  <cols>
    <col min="1" max="1" width="37.5703125" style="47" customWidth="1"/>
    <col min="2" max="2" width="10.5703125" style="523" customWidth="1"/>
    <col min="3" max="3" width="11.5703125" style="47" customWidth="1" outlineLevel="1"/>
    <col min="4" max="4" width="10" style="47" bestFit="1" customWidth="1"/>
    <col min="5" max="240" width="8.85546875" style="47"/>
    <col min="241" max="242" width="21.85546875" style="47" customWidth="1"/>
    <col min="243" max="243" width="17.42578125" style="47" customWidth="1"/>
    <col min="244" max="244" width="8.85546875" style="47"/>
    <col min="245" max="245" width="11.5703125" style="47" customWidth="1"/>
    <col min="246" max="496" width="8.85546875" style="47"/>
    <col min="497" max="498" width="21.85546875" style="47" customWidth="1"/>
    <col min="499" max="499" width="17.42578125" style="47" customWidth="1"/>
    <col min="500" max="500" width="8.85546875" style="47"/>
    <col min="501" max="501" width="11.5703125" style="47" customWidth="1"/>
    <col min="502" max="752" width="8.85546875" style="47"/>
    <col min="753" max="754" width="21.85546875" style="47" customWidth="1"/>
    <col min="755" max="755" width="17.42578125" style="47" customWidth="1"/>
    <col min="756" max="756" width="8.85546875" style="47"/>
    <col min="757" max="757" width="11.5703125" style="47" customWidth="1"/>
    <col min="758" max="1008" width="8.85546875" style="47"/>
    <col min="1009" max="1010" width="21.85546875" style="47" customWidth="1"/>
    <col min="1011" max="1011" width="17.42578125" style="47" customWidth="1"/>
    <col min="1012" max="1012" width="8.85546875" style="47"/>
    <col min="1013" max="1013" width="11.5703125" style="47" customWidth="1"/>
    <col min="1014" max="1264" width="8.85546875" style="47"/>
    <col min="1265" max="1266" width="21.85546875" style="47" customWidth="1"/>
    <col min="1267" max="1267" width="17.42578125" style="47" customWidth="1"/>
    <col min="1268" max="1268" width="8.85546875" style="47"/>
    <col min="1269" max="1269" width="11.5703125" style="47" customWidth="1"/>
    <col min="1270" max="1520" width="8.85546875" style="47"/>
    <col min="1521" max="1522" width="21.85546875" style="47" customWidth="1"/>
    <col min="1523" max="1523" width="17.42578125" style="47" customWidth="1"/>
    <col min="1524" max="1524" width="8.85546875" style="47"/>
    <col min="1525" max="1525" width="11.5703125" style="47" customWidth="1"/>
    <col min="1526" max="1776" width="8.85546875" style="47"/>
    <col min="1777" max="1778" width="21.85546875" style="47" customWidth="1"/>
    <col min="1779" max="1779" width="17.42578125" style="47" customWidth="1"/>
    <col min="1780" max="1780" width="8.85546875" style="47"/>
    <col min="1781" max="1781" width="11.5703125" style="47" customWidth="1"/>
    <col min="1782" max="2032" width="8.85546875" style="47"/>
    <col min="2033" max="2034" width="21.85546875" style="47" customWidth="1"/>
    <col min="2035" max="2035" width="17.42578125" style="47" customWidth="1"/>
    <col min="2036" max="2036" width="8.85546875" style="47"/>
    <col min="2037" max="2037" width="11.5703125" style="47" customWidth="1"/>
    <col min="2038" max="2288" width="8.85546875" style="47"/>
    <col min="2289" max="2290" width="21.85546875" style="47" customWidth="1"/>
    <col min="2291" max="2291" width="17.42578125" style="47" customWidth="1"/>
    <col min="2292" max="2292" width="8.85546875" style="47"/>
    <col min="2293" max="2293" width="11.5703125" style="47" customWidth="1"/>
    <col min="2294" max="2544" width="8.85546875" style="47"/>
    <col min="2545" max="2546" width="21.85546875" style="47" customWidth="1"/>
    <col min="2547" max="2547" width="17.42578125" style="47" customWidth="1"/>
    <col min="2548" max="2548" width="8.85546875" style="47"/>
    <col min="2549" max="2549" width="11.5703125" style="47" customWidth="1"/>
    <col min="2550" max="2800" width="8.85546875" style="47"/>
    <col min="2801" max="2802" width="21.85546875" style="47" customWidth="1"/>
    <col min="2803" max="2803" width="17.42578125" style="47" customWidth="1"/>
    <col min="2804" max="2804" width="8.85546875" style="47"/>
    <col min="2805" max="2805" width="11.5703125" style="47" customWidth="1"/>
    <col min="2806" max="3056" width="8.85546875" style="47"/>
    <col min="3057" max="3058" width="21.85546875" style="47" customWidth="1"/>
    <col min="3059" max="3059" width="17.42578125" style="47" customWidth="1"/>
    <col min="3060" max="3060" width="8.85546875" style="47"/>
    <col min="3061" max="3061" width="11.5703125" style="47" customWidth="1"/>
    <col min="3062" max="3312" width="8.85546875" style="47"/>
    <col min="3313" max="3314" width="21.85546875" style="47" customWidth="1"/>
    <col min="3315" max="3315" width="17.42578125" style="47" customWidth="1"/>
    <col min="3316" max="3316" width="8.85546875" style="47"/>
    <col min="3317" max="3317" width="11.5703125" style="47" customWidth="1"/>
    <col min="3318" max="3568" width="8.85546875" style="47"/>
    <col min="3569" max="3570" width="21.85546875" style="47" customWidth="1"/>
    <col min="3571" max="3571" width="17.42578125" style="47" customWidth="1"/>
    <col min="3572" max="3572" width="8.85546875" style="47"/>
    <col min="3573" max="3573" width="11.5703125" style="47" customWidth="1"/>
    <col min="3574" max="3824" width="8.85546875" style="47"/>
    <col min="3825" max="3826" width="21.85546875" style="47" customWidth="1"/>
    <col min="3827" max="3827" width="17.42578125" style="47" customWidth="1"/>
    <col min="3828" max="3828" width="8.85546875" style="47"/>
    <col min="3829" max="3829" width="11.5703125" style="47" customWidth="1"/>
    <col min="3830" max="4080" width="8.85546875" style="47"/>
    <col min="4081" max="4082" width="21.85546875" style="47" customWidth="1"/>
    <col min="4083" max="4083" width="17.42578125" style="47" customWidth="1"/>
    <col min="4084" max="4084" width="8.85546875" style="47"/>
    <col min="4085" max="4085" width="11.5703125" style="47" customWidth="1"/>
    <col min="4086" max="4336" width="8.85546875" style="47"/>
    <col min="4337" max="4338" width="21.85546875" style="47" customWidth="1"/>
    <col min="4339" max="4339" width="17.42578125" style="47" customWidth="1"/>
    <col min="4340" max="4340" width="8.85546875" style="47"/>
    <col min="4341" max="4341" width="11.5703125" style="47" customWidth="1"/>
    <col min="4342" max="4592" width="8.85546875" style="47"/>
    <col min="4593" max="4594" width="21.85546875" style="47" customWidth="1"/>
    <col min="4595" max="4595" width="17.42578125" style="47" customWidth="1"/>
    <col min="4596" max="4596" width="8.85546875" style="47"/>
    <col min="4597" max="4597" width="11.5703125" style="47" customWidth="1"/>
    <col min="4598" max="4848" width="8.85546875" style="47"/>
    <col min="4849" max="4850" width="21.85546875" style="47" customWidth="1"/>
    <col min="4851" max="4851" width="17.42578125" style="47" customWidth="1"/>
    <col min="4852" max="4852" width="8.85546875" style="47"/>
    <col min="4853" max="4853" width="11.5703125" style="47" customWidth="1"/>
    <col min="4854" max="5104" width="8.85546875" style="47"/>
    <col min="5105" max="5106" width="21.85546875" style="47" customWidth="1"/>
    <col min="5107" max="5107" width="17.42578125" style="47" customWidth="1"/>
    <col min="5108" max="5108" width="8.85546875" style="47"/>
    <col min="5109" max="5109" width="11.5703125" style="47" customWidth="1"/>
    <col min="5110" max="5360" width="8.85546875" style="47"/>
    <col min="5361" max="5362" width="21.85546875" style="47" customWidth="1"/>
    <col min="5363" max="5363" width="17.42578125" style="47" customWidth="1"/>
    <col min="5364" max="5364" width="8.85546875" style="47"/>
    <col min="5365" max="5365" width="11.5703125" style="47" customWidth="1"/>
    <col min="5366" max="5616" width="8.85546875" style="47"/>
    <col min="5617" max="5618" width="21.85546875" style="47" customWidth="1"/>
    <col min="5619" max="5619" width="17.42578125" style="47" customWidth="1"/>
    <col min="5620" max="5620" width="8.85546875" style="47"/>
    <col min="5621" max="5621" width="11.5703125" style="47" customWidth="1"/>
    <col min="5622" max="5872" width="8.85546875" style="47"/>
    <col min="5873" max="5874" width="21.85546875" style="47" customWidth="1"/>
    <col min="5875" max="5875" width="17.42578125" style="47" customWidth="1"/>
    <col min="5876" max="5876" width="8.85546875" style="47"/>
    <col min="5877" max="5877" width="11.5703125" style="47" customWidth="1"/>
    <col min="5878" max="6128" width="8.85546875" style="47"/>
    <col min="6129" max="6130" width="21.85546875" style="47" customWidth="1"/>
    <col min="6131" max="6131" width="17.42578125" style="47" customWidth="1"/>
    <col min="6132" max="6132" width="8.85546875" style="47"/>
    <col min="6133" max="6133" width="11.5703125" style="47" customWidth="1"/>
    <col min="6134" max="6384" width="8.85546875" style="47"/>
    <col min="6385" max="6386" width="21.85546875" style="47" customWidth="1"/>
    <col min="6387" max="6387" width="17.42578125" style="47" customWidth="1"/>
    <col min="6388" max="6388" width="8.85546875" style="47"/>
    <col min="6389" max="6389" width="11.5703125" style="47" customWidth="1"/>
    <col min="6390" max="6640" width="8.85546875" style="47"/>
    <col min="6641" max="6642" width="21.85546875" style="47" customWidth="1"/>
    <col min="6643" max="6643" width="17.42578125" style="47" customWidth="1"/>
    <col min="6644" max="6644" width="8.85546875" style="47"/>
    <col min="6645" max="6645" width="11.5703125" style="47" customWidth="1"/>
    <col min="6646" max="6896" width="8.85546875" style="47"/>
    <col min="6897" max="6898" width="21.85546875" style="47" customWidth="1"/>
    <col min="6899" max="6899" width="17.42578125" style="47" customWidth="1"/>
    <col min="6900" max="6900" width="8.85546875" style="47"/>
    <col min="6901" max="6901" width="11.5703125" style="47" customWidth="1"/>
    <col min="6902" max="7152" width="8.85546875" style="47"/>
    <col min="7153" max="7154" width="21.85546875" style="47" customWidth="1"/>
    <col min="7155" max="7155" width="17.42578125" style="47" customWidth="1"/>
    <col min="7156" max="7156" width="8.85546875" style="47"/>
    <col min="7157" max="7157" width="11.5703125" style="47" customWidth="1"/>
    <col min="7158" max="7408" width="8.85546875" style="47"/>
    <col min="7409" max="7410" width="21.85546875" style="47" customWidth="1"/>
    <col min="7411" max="7411" width="17.42578125" style="47" customWidth="1"/>
    <col min="7412" max="7412" width="8.85546875" style="47"/>
    <col min="7413" max="7413" width="11.5703125" style="47" customWidth="1"/>
    <col min="7414" max="7664" width="8.85546875" style="47"/>
    <col min="7665" max="7666" width="21.85546875" style="47" customWidth="1"/>
    <col min="7667" max="7667" width="17.42578125" style="47" customWidth="1"/>
    <col min="7668" max="7668" width="8.85546875" style="47"/>
    <col min="7669" max="7669" width="11.5703125" style="47" customWidth="1"/>
    <col min="7670" max="7920" width="8.85546875" style="47"/>
    <col min="7921" max="7922" width="21.85546875" style="47" customWidth="1"/>
    <col min="7923" max="7923" width="17.42578125" style="47" customWidth="1"/>
    <col min="7924" max="7924" width="8.85546875" style="47"/>
    <col min="7925" max="7925" width="11.5703125" style="47" customWidth="1"/>
    <col min="7926" max="8176" width="8.85546875" style="47"/>
    <col min="8177" max="8178" width="21.85546875" style="47" customWidth="1"/>
    <col min="8179" max="8179" width="17.42578125" style="47" customWidth="1"/>
    <col min="8180" max="8180" width="8.85546875" style="47"/>
    <col min="8181" max="8181" width="11.5703125" style="47" customWidth="1"/>
    <col min="8182" max="8432" width="8.85546875" style="47"/>
    <col min="8433" max="8434" width="21.85546875" style="47" customWidth="1"/>
    <col min="8435" max="8435" width="17.42578125" style="47" customWidth="1"/>
    <col min="8436" max="8436" width="8.85546875" style="47"/>
    <col min="8437" max="8437" width="11.5703125" style="47" customWidth="1"/>
    <col min="8438" max="8688" width="8.85546875" style="47"/>
    <col min="8689" max="8690" width="21.85546875" style="47" customWidth="1"/>
    <col min="8691" max="8691" width="17.42578125" style="47" customWidth="1"/>
    <col min="8692" max="8692" width="8.85546875" style="47"/>
    <col min="8693" max="8693" width="11.5703125" style="47" customWidth="1"/>
    <col min="8694" max="8944" width="8.85546875" style="47"/>
    <col min="8945" max="8946" width="21.85546875" style="47" customWidth="1"/>
    <col min="8947" max="8947" width="17.42578125" style="47" customWidth="1"/>
    <col min="8948" max="8948" width="8.85546875" style="47"/>
    <col min="8949" max="8949" width="11.5703125" style="47" customWidth="1"/>
    <col min="8950" max="9200" width="8.85546875" style="47"/>
    <col min="9201" max="9202" width="21.85546875" style="47" customWidth="1"/>
    <col min="9203" max="9203" width="17.42578125" style="47" customWidth="1"/>
    <col min="9204" max="9204" width="8.85546875" style="47"/>
    <col min="9205" max="9205" width="11.5703125" style="47" customWidth="1"/>
    <col min="9206" max="9456" width="8.85546875" style="47"/>
    <col min="9457" max="9458" width="21.85546875" style="47" customWidth="1"/>
    <col min="9459" max="9459" width="17.42578125" style="47" customWidth="1"/>
    <col min="9460" max="9460" width="8.85546875" style="47"/>
    <col min="9461" max="9461" width="11.5703125" style="47" customWidth="1"/>
    <col min="9462" max="9712" width="8.85546875" style="47"/>
    <col min="9713" max="9714" width="21.85546875" style="47" customWidth="1"/>
    <col min="9715" max="9715" width="17.42578125" style="47" customWidth="1"/>
    <col min="9716" max="9716" width="8.85546875" style="47"/>
    <col min="9717" max="9717" width="11.5703125" style="47" customWidth="1"/>
    <col min="9718" max="9968" width="8.85546875" style="47"/>
    <col min="9969" max="9970" width="21.85546875" style="47" customWidth="1"/>
    <col min="9971" max="9971" width="17.42578125" style="47" customWidth="1"/>
    <col min="9972" max="9972" width="8.85546875" style="47"/>
    <col min="9973" max="9973" width="11.5703125" style="47" customWidth="1"/>
    <col min="9974" max="10224" width="8.85546875" style="47"/>
    <col min="10225" max="10226" width="21.85546875" style="47" customWidth="1"/>
    <col min="10227" max="10227" width="17.42578125" style="47" customWidth="1"/>
    <col min="10228" max="10228" width="8.85546875" style="47"/>
    <col min="10229" max="10229" width="11.5703125" style="47" customWidth="1"/>
    <col min="10230" max="10480" width="8.85546875" style="47"/>
    <col min="10481" max="10482" width="21.85546875" style="47" customWidth="1"/>
    <col min="10483" max="10483" width="17.42578125" style="47" customWidth="1"/>
    <col min="10484" max="10484" width="8.85546875" style="47"/>
    <col min="10485" max="10485" width="11.5703125" style="47" customWidth="1"/>
    <col min="10486" max="10736" width="8.85546875" style="47"/>
    <col min="10737" max="10738" width="21.85546875" style="47" customWidth="1"/>
    <col min="10739" max="10739" width="17.42578125" style="47" customWidth="1"/>
    <col min="10740" max="10740" width="8.85546875" style="47"/>
    <col min="10741" max="10741" width="11.5703125" style="47" customWidth="1"/>
    <col min="10742" max="10992" width="8.85546875" style="47"/>
    <col min="10993" max="10994" width="21.85546875" style="47" customWidth="1"/>
    <col min="10995" max="10995" width="17.42578125" style="47" customWidth="1"/>
    <col min="10996" max="10996" width="8.85546875" style="47"/>
    <col min="10997" max="10997" width="11.5703125" style="47" customWidth="1"/>
    <col min="10998" max="11248" width="8.85546875" style="47"/>
    <col min="11249" max="11250" width="21.85546875" style="47" customWidth="1"/>
    <col min="11251" max="11251" width="17.42578125" style="47" customWidth="1"/>
    <col min="11252" max="11252" width="8.85546875" style="47"/>
    <col min="11253" max="11253" width="11.5703125" style="47" customWidth="1"/>
    <col min="11254" max="11504" width="8.85546875" style="47"/>
    <col min="11505" max="11506" width="21.85546875" style="47" customWidth="1"/>
    <col min="11507" max="11507" width="17.42578125" style="47" customWidth="1"/>
    <col min="11508" max="11508" width="8.85546875" style="47"/>
    <col min="11509" max="11509" width="11.5703125" style="47" customWidth="1"/>
    <col min="11510" max="11760" width="8.85546875" style="47"/>
    <col min="11761" max="11762" width="21.85546875" style="47" customWidth="1"/>
    <col min="11763" max="11763" width="17.42578125" style="47" customWidth="1"/>
    <col min="11764" max="11764" width="8.85546875" style="47"/>
    <col min="11765" max="11765" width="11.5703125" style="47" customWidth="1"/>
    <col min="11766" max="12016" width="8.85546875" style="47"/>
    <col min="12017" max="12018" width="21.85546875" style="47" customWidth="1"/>
    <col min="12019" max="12019" width="17.42578125" style="47" customWidth="1"/>
    <col min="12020" max="12020" width="8.85546875" style="47"/>
    <col min="12021" max="12021" width="11.5703125" style="47" customWidth="1"/>
    <col min="12022" max="12272" width="8.85546875" style="47"/>
    <col min="12273" max="12274" width="21.85546875" style="47" customWidth="1"/>
    <col min="12275" max="12275" width="17.42578125" style="47" customWidth="1"/>
    <col min="12276" max="12276" width="8.85546875" style="47"/>
    <col min="12277" max="12277" width="11.5703125" style="47" customWidth="1"/>
    <col min="12278" max="12528" width="8.85546875" style="47"/>
    <col min="12529" max="12530" width="21.85546875" style="47" customWidth="1"/>
    <col min="12531" max="12531" width="17.42578125" style="47" customWidth="1"/>
    <col min="12532" max="12532" width="8.85546875" style="47"/>
    <col min="12533" max="12533" width="11.5703125" style="47" customWidth="1"/>
    <col min="12534" max="12784" width="8.85546875" style="47"/>
    <col min="12785" max="12786" width="21.85546875" style="47" customWidth="1"/>
    <col min="12787" max="12787" width="17.42578125" style="47" customWidth="1"/>
    <col min="12788" max="12788" width="8.85546875" style="47"/>
    <col min="12789" max="12789" width="11.5703125" style="47" customWidth="1"/>
    <col min="12790" max="13040" width="8.85546875" style="47"/>
    <col min="13041" max="13042" width="21.85546875" style="47" customWidth="1"/>
    <col min="13043" max="13043" width="17.42578125" style="47" customWidth="1"/>
    <col min="13044" max="13044" width="8.85546875" style="47"/>
    <col min="13045" max="13045" width="11.5703125" style="47" customWidth="1"/>
    <col min="13046" max="13296" width="8.85546875" style="47"/>
    <col min="13297" max="13298" width="21.85546875" style="47" customWidth="1"/>
    <col min="13299" max="13299" width="17.42578125" style="47" customWidth="1"/>
    <col min="13300" max="13300" width="8.85546875" style="47"/>
    <col min="13301" max="13301" width="11.5703125" style="47" customWidth="1"/>
    <col min="13302" max="13552" width="8.85546875" style="47"/>
    <col min="13553" max="13554" width="21.85546875" style="47" customWidth="1"/>
    <col min="13555" max="13555" width="17.42578125" style="47" customWidth="1"/>
    <col min="13556" max="13556" width="8.85546875" style="47"/>
    <col min="13557" max="13557" width="11.5703125" style="47" customWidth="1"/>
    <col min="13558" max="13808" width="8.85546875" style="47"/>
    <col min="13809" max="13810" width="21.85546875" style="47" customWidth="1"/>
    <col min="13811" max="13811" width="17.42578125" style="47" customWidth="1"/>
    <col min="13812" max="13812" width="8.85546875" style="47"/>
    <col min="13813" max="13813" width="11.5703125" style="47" customWidth="1"/>
    <col min="13814" max="14064" width="8.85546875" style="47"/>
    <col min="14065" max="14066" width="21.85546875" style="47" customWidth="1"/>
    <col min="14067" max="14067" width="17.42578125" style="47" customWidth="1"/>
    <col min="14068" max="14068" width="8.85546875" style="47"/>
    <col min="14069" max="14069" width="11.5703125" style="47" customWidth="1"/>
    <col min="14070" max="14320" width="8.85546875" style="47"/>
    <col min="14321" max="14322" width="21.85546875" style="47" customWidth="1"/>
    <col min="14323" max="14323" width="17.42578125" style="47" customWidth="1"/>
    <col min="14324" max="14324" width="8.85546875" style="47"/>
    <col min="14325" max="14325" width="11.5703125" style="47" customWidth="1"/>
    <col min="14326" max="14576" width="8.85546875" style="47"/>
    <col min="14577" max="14578" width="21.85546875" style="47" customWidth="1"/>
    <col min="14579" max="14579" width="17.42578125" style="47" customWidth="1"/>
    <col min="14580" max="14580" width="8.85546875" style="47"/>
    <col min="14581" max="14581" width="11.5703125" style="47" customWidth="1"/>
    <col min="14582" max="14832" width="8.85546875" style="47"/>
    <col min="14833" max="14834" width="21.85546875" style="47" customWidth="1"/>
    <col min="14835" max="14835" width="17.42578125" style="47" customWidth="1"/>
    <col min="14836" max="14836" width="8.85546875" style="47"/>
    <col min="14837" max="14837" width="11.5703125" style="47" customWidth="1"/>
    <col min="14838" max="15088" width="8.85546875" style="47"/>
    <col min="15089" max="15090" width="21.85546875" style="47" customWidth="1"/>
    <col min="15091" max="15091" width="17.42578125" style="47" customWidth="1"/>
    <col min="15092" max="15092" width="8.85546875" style="47"/>
    <col min="15093" max="15093" width="11.5703125" style="47" customWidth="1"/>
    <col min="15094" max="15344" width="8.85546875" style="47"/>
    <col min="15345" max="15346" width="21.85546875" style="47" customWidth="1"/>
    <col min="15347" max="15347" width="17.42578125" style="47" customWidth="1"/>
    <col min="15348" max="15348" width="8.85546875" style="47"/>
    <col min="15349" max="15349" width="11.5703125" style="47" customWidth="1"/>
    <col min="15350" max="15600" width="8.85546875" style="47"/>
    <col min="15601" max="15602" width="21.85546875" style="47" customWidth="1"/>
    <col min="15603" max="15603" width="17.42578125" style="47" customWidth="1"/>
    <col min="15604" max="15604" width="8.85546875" style="47"/>
    <col min="15605" max="15605" width="11.5703125" style="47" customWidth="1"/>
    <col min="15606" max="15856" width="8.85546875" style="47"/>
    <col min="15857" max="15858" width="21.85546875" style="47" customWidth="1"/>
    <col min="15859" max="15859" width="17.42578125" style="47" customWidth="1"/>
    <col min="15860" max="15860" width="8.85546875" style="47"/>
    <col min="15861" max="15861" width="11.5703125" style="47" customWidth="1"/>
    <col min="15862" max="16112" width="8.85546875" style="47"/>
    <col min="16113" max="16114" width="21.85546875" style="47" customWidth="1"/>
    <col min="16115" max="16115" width="17.42578125" style="47" customWidth="1"/>
    <col min="16116" max="16116" width="8.85546875" style="47"/>
    <col min="16117" max="16117" width="11.5703125" style="47" customWidth="1"/>
    <col min="16118" max="16381" width="8.85546875" style="47"/>
    <col min="16382" max="16384" width="9.140625" style="47" customWidth="1"/>
  </cols>
  <sheetData>
    <row r="1" spans="1:10" ht="15.75" x14ac:dyDescent="0.25">
      <c r="A1" s="629" t="s">
        <v>77</v>
      </c>
    </row>
    <row r="2" spans="1:10" ht="15.75" x14ac:dyDescent="0.25">
      <c r="A2" s="629"/>
    </row>
    <row r="3" spans="1:10" x14ac:dyDescent="0.2">
      <c r="A3" s="553" t="s">
        <v>386</v>
      </c>
    </row>
    <row r="4" spans="1:10" x14ac:dyDescent="0.2">
      <c r="A4" s="630"/>
    </row>
    <row r="5" spans="1:10" x14ac:dyDescent="0.2">
      <c r="A5" s="553" t="s">
        <v>388</v>
      </c>
    </row>
    <row r="6" spans="1:10" x14ac:dyDescent="0.2">
      <c r="A6" s="553"/>
    </row>
    <row r="7" spans="1:10" ht="119.1" customHeight="1" x14ac:dyDescent="0.2">
      <c r="A7" s="1117" t="s">
        <v>463</v>
      </c>
      <c r="B7" s="1117"/>
      <c r="C7" s="1117"/>
      <c r="D7" s="1117"/>
    </row>
    <row r="8" spans="1:10" ht="12.75" customHeight="1" x14ac:dyDescent="0.2">
      <c r="A8" s="716"/>
      <c r="B8" s="716"/>
      <c r="C8" s="716"/>
      <c r="D8" s="716"/>
    </row>
    <row r="9" spans="1:10" x14ac:dyDescent="0.2">
      <c r="A9" s="630"/>
    </row>
    <row r="10" spans="1:10" x14ac:dyDescent="0.2">
      <c r="A10" s="553" t="s">
        <v>385</v>
      </c>
      <c r="I10" s="724" t="s">
        <v>465</v>
      </c>
      <c r="J10" s="724"/>
    </row>
    <row r="11" spans="1:10" x14ac:dyDescent="0.2">
      <c r="F11" s="393" t="s">
        <v>461</v>
      </c>
      <c r="I11" s="489" t="s">
        <v>466</v>
      </c>
      <c r="J11" s="223"/>
    </row>
    <row r="12" spans="1:10" x14ac:dyDescent="0.2">
      <c r="A12" s="182" t="s">
        <v>305</v>
      </c>
    </row>
    <row r="13" spans="1:10" x14ac:dyDescent="0.2">
      <c r="A13" s="44" t="s">
        <v>297</v>
      </c>
      <c r="B13" s="194" t="e">
        <f>+#REF!</f>
        <v>#REF!</v>
      </c>
      <c r="C13" s="555" t="e">
        <f>+#REF!</f>
        <v>#REF!</v>
      </c>
      <c r="D13" s="555" t="e">
        <f>+#REF!</f>
        <v>#REF!</v>
      </c>
    </row>
    <row r="14" spans="1:10" x14ac:dyDescent="0.2">
      <c r="B14" s="718"/>
    </row>
    <row r="15" spans="1:10" x14ac:dyDescent="0.2">
      <c r="A15" s="47" t="s">
        <v>13</v>
      </c>
      <c r="B15" s="719">
        <v>0.37776811980515829</v>
      </c>
      <c r="C15" s="712" t="s">
        <v>200</v>
      </c>
      <c r="D15" s="180">
        <v>0.16889999999999999</v>
      </c>
      <c r="H15" s="180"/>
    </row>
    <row r="16" spans="1:10" x14ac:dyDescent="0.2">
      <c r="A16" s="47" t="s">
        <v>16</v>
      </c>
      <c r="B16" s="719">
        <v>0.16645800597916668</v>
      </c>
      <c r="C16" s="712" t="s">
        <v>200</v>
      </c>
      <c r="D16" s="180">
        <v>7.9713999999999993E-2</v>
      </c>
      <c r="H16" s="180"/>
    </row>
    <row r="17" spans="1:12" x14ac:dyDescent="0.2">
      <c r="A17" s="47" t="s">
        <v>202</v>
      </c>
      <c r="B17" s="719">
        <v>0.01</v>
      </c>
      <c r="C17" s="712" t="s">
        <v>200</v>
      </c>
      <c r="D17" s="664" t="s">
        <v>200</v>
      </c>
      <c r="G17" s="223"/>
      <c r="H17" s="223"/>
      <c r="I17" s="223"/>
      <c r="J17" s="223"/>
      <c r="K17" s="223"/>
      <c r="L17" s="223"/>
    </row>
    <row r="18" spans="1:12" x14ac:dyDescent="0.2">
      <c r="A18" s="47" t="s">
        <v>203</v>
      </c>
      <c r="B18" s="719">
        <v>0.12896778999999997</v>
      </c>
      <c r="C18" s="712" t="s">
        <v>200</v>
      </c>
      <c r="D18" s="664" t="s">
        <v>200</v>
      </c>
      <c r="G18" s="223"/>
      <c r="H18" s="223"/>
      <c r="I18" s="223"/>
      <c r="J18" s="223"/>
      <c r="K18" s="223"/>
      <c r="L18" s="223"/>
    </row>
    <row r="19" spans="1:12" x14ac:dyDescent="0.2">
      <c r="A19" s="44" t="s">
        <v>30</v>
      </c>
      <c r="B19" s="720">
        <v>0.35511458000000001</v>
      </c>
      <c r="C19" s="524" t="s">
        <v>200</v>
      </c>
      <c r="D19" s="190" t="s">
        <v>200</v>
      </c>
      <c r="G19" s="223"/>
      <c r="H19" s="223"/>
      <c r="I19" s="223"/>
      <c r="J19" s="223"/>
      <c r="K19" s="223"/>
      <c r="L19" s="223"/>
    </row>
    <row r="20" spans="1:12" x14ac:dyDescent="0.2">
      <c r="A20" s="47" t="s">
        <v>32</v>
      </c>
      <c r="B20" s="719">
        <v>1.0383084957843249</v>
      </c>
      <c r="C20" s="712" t="s">
        <v>200</v>
      </c>
      <c r="D20" s="180">
        <v>0.248614</v>
      </c>
      <c r="G20" s="223"/>
      <c r="H20" s="223"/>
      <c r="I20" s="223"/>
      <c r="J20" s="223"/>
      <c r="K20" s="223"/>
      <c r="L20" s="223"/>
    </row>
    <row r="21" spans="1:12" x14ac:dyDescent="0.2">
      <c r="B21" s="719"/>
      <c r="C21" s="712"/>
      <c r="D21" s="180"/>
      <c r="H21" s="180"/>
    </row>
    <row r="22" spans="1:12" x14ac:dyDescent="0.2">
      <c r="A22" s="47" t="s">
        <v>45</v>
      </c>
      <c r="B22" s="719">
        <v>9.9542419999999993E-2</v>
      </c>
      <c r="C22" s="712" t="s">
        <v>200</v>
      </c>
      <c r="D22" s="664" t="s">
        <v>200</v>
      </c>
      <c r="H22" s="180"/>
    </row>
    <row r="23" spans="1:12" x14ac:dyDescent="0.2">
      <c r="A23" s="44" t="s">
        <v>204</v>
      </c>
      <c r="B23" s="720">
        <v>5.5953623961031665E-2</v>
      </c>
      <c r="C23" s="524" t="s">
        <v>200</v>
      </c>
      <c r="D23" s="190" t="s">
        <v>200</v>
      </c>
      <c r="H23" s="180"/>
    </row>
    <row r="24" spans="1:12" x14ac:dyDescent="0.2">
      <c r="A24" s="47" t="s">
        <v>48</v>
      </c>
      <c r="B24" s="719">
        <v>0.15549604396103167</v>
      </c>
      <c r="C24" s="712" t="s">
        <v>200</v>
      </c>
      <c r="D24" s="664" t="s">
        <v>200</v>
      </c>
      <c r="H24" s="180"/>
      <c r="I24" s="393"/>
    </row>
    <row r="25" spans="1:12" x14ac:dyDescent="0.2">
      <c r="B25" s="719"/>
      <c r="C25" s="712"/>
      <c r="D25" s="180"/>
      <c r="H25" s="180"/>
    </row>
    <row r="26" spans="1:12" x14ac:dyDescent="0.2">
      <c r="A26" s="47" t="s">
        <v>205</v>
      </c>
      <c r="B26" s="719">
        <v>0.88281245182329326</v>
      </c>
      <c r="C26" s="712" t="s">
        <v>200</v>
      </c>
      <c r="D26" s="180">
        <v>0.248614</v>
      </c>
      <c r="H26" s="180"/>
    </row>
    <row r="27" spans="1:12" s="179" customFormat="1" x14ac:dyDescent="0.2">
      <c r="B27" s="721"/>
      <c r="C27" s="713"/>
      <c r="D27" s="564"/>
      <c r="H27" s="180"/>
    </row>
    <row r="28" spans="1:12" x14ac:dyDescent="0.2">
      <c r="A28" s="47" t="s">
        <v>206</v>
      </c>
      <c r="B28" s="719">
        <v>0.98276678616000002</v>
      </c>
      <c r="C28" s="712" t="s">
        <v>200</v>
      </c>
      <c r="D28" s="180">
        <v>0.4</v>
      </c>
      <c r="G28" s="47" t="s">
        <v>156</v>
      </c>
      <c r="H28" s="180"/>
    </row>
    <row r="29" spans="1:12" x14ac:dyDescent="0.2">
      <c r="A29" s="47" t="s">
        <v>14</v>
      </c>
      <c r="B29" s="719">
        <v>9.9954334336706724E-2</v>
      </c>
      <c r="C29" s="712" t="s">
        <v>200</v>
      </c>
      <c r="D29" s="180">
        <v>0.15138599999999999</v>
      </c>
      <c r="H29" s="180"/>
    </row>
    <row r="30" spans="1:12" s="179" customFormat="1" x14ac:dyDescent="0.2">
      <c r="B30" s="721"/>
      <c r="C30" s="713"/>
      <c r="D30" s="564"/>
      <c r="H30" s="180"/>
    </row>
    <row r="31" spans="1:12" x14ac:dyDescent="0.2">
      <c r="A31" s="47" t="s">
        <v>207</v>
      </c>
      <c r="B31" s="719"/>
      <c r="C31" s="712"/>
      <c r="D31" s="180"/>
      <c r="H31" s="180"/>
    </row>
    <row r="32" spans="1:12" x14ac:dyDescent="0.2">
      <c r="A32" s="47" t="s">
        <v>208</v>
      </c>
      <c r="B32" s="719">
        <v>-0.98276678616000002</v>
      </c>
      <c r="C32" s="712" t="s">
        <v>200</v>
      </c>
      <c r="D32" s="180">
        <v>-0.4</v>
      </c>
      <c r="H32" s="180"/>
    </row>
    <row r="33" spans="1:8" x14ac:dyDescent="0.2">
      <c r="A33" s="47" t="s">
        <v>317</v>
      </c>
      <c r="B33" s="719">
        <v>0.50336101</v>
      </c>
      <c r="C33" s="712" t="s">
        <v>200</v>
      </c>
      <c r="D33" s="180">
        <v>0.08</v>
      </c>
      <c r="H33" s="180"/>
    </row>
    <row r="34" spans="1:8" x14ac:dyDescent="0.2">
      <c r="A34" s="44" t="s">
        <v>209</v>
      </c>
      <c r="B34" s="720">
        <v>0.35511458000000001</v>
      </c>
      <c r="C34" s="524" t="s">
        <v>200</v>
      </c>
      <c r="D34" s="190" t="s">
        <v>200</v>
      </c>
      <c r="H34" s="180"/>
    </row>
    <row r="35" spans="1:8" x14ac:dyDescent="0.2">
      <c r="A35" s="47" t="s">
        <v>61</v>
      </c>
      <c r="B35" s="719">
        <v>-0.12429119616000003</v>
      </c>
      <c r="C35" s="712" t="s">
        <v>200</v>
      </c>
      <c r="D35" s="180">
        <v>-0.32</v>
      </c>
      <c r="F35" s="180">
        <f>+B35-'RAHAVIRTALASKELMA '!B30</f>
        <v>0.27536101000000002</v>
      </c>
      <c r="G35" s="180"/>
      <c r="H35" s="180"/>
    </row>
    <row r="36" spans="1:8" x14ac:dyDescent="0.2">
      <c r="B36" s="693"/>
      <c r="H36" s="180"/>
    </row>
    <row r="37" spans="1:8" hidden="1" x14ac:dyDescent="0.2">
      <c r="A37" s="73" t="s">
        <v>212</v>
      </c>
      <c r="B37" s="693"/>
      <c r="H37" s="180"/>
    </row>
    <row r="38" spans="1:8" hidden="1" x14ac:dyDescent="0.2">
      <c r="A38" s="73" t="s">
        <v>4</v>
      </c>
      <c r="B38" s="693"/>
      <c r="H38" s="180"/>
    </row>
    <row r="39" spans="1:8" hidden="1" x14ac:dyDescent="0.2">
      <c r="A39" s="73" t="s">
        <v>210</v>
      </c>
      <c r="B39" s="693"/>
      <c r="H39" s="180"/>
    </row>
    <row r="40" spans="1:8" hidden="1" x14ac:dyDescent="0.2">
      <c r="A40" s="73" t="s">
        <v>211</v>
      </c>
      <c r="B40" s="693"/>
      <c r="H40" s="180"/>
    </row>
    <row r="41" spans="1:8" x14ac:dyDescent="0.2">
      <c r="B41" s="693"/>
      <c r="G41" s="47" t="s">
        <v>451</v>
      </c>
      <c r="H41" s="180"/>
    </row>
    <row r="42" spans="1:8" x14ac:dyDescent="0.2">
      <c r="A42" s="522"/>
      <c r="B42" s="722"/>
      <c r="C42" s="522"/>
      <c r="D42" s="526"/>
    </row>
    <row r="43" spans="1:8" x14ac:dyDescent="0.2">
      <c r="B43" s="693"/>
    </row>
    <row r="44" spans="1:8" x14ac:dyDescent="0.2">
      <c r="A44" s="522"/>
      <c r="B44" s="525"/>
      <c r="C44" s="522"/>
      <c r="D44" s="526"/>
    </row>
    <row r="45" spans="1:8" ht="47.25" customHeight="1" x14ac:dyDescent="0.2"/>
    <row r="46" spans="1:8" x14ac:dyDescent="0.2">
      <c r="A46" s="522"/>
      <c r="B46" s="525"/>
      <c r="C46" s="522"/>
      <c r="D46" s="526"/>
    </row>
    <row r="47" spans="1:8" ht="69" customHeight="1" x14ac:dyDescent="0.2"/>
  </sheetData>
  <mergeCells count="1">
    <mergeCell ref="A7:D7"/>
  </mergeCells>
  <pageMargins left="0.75" right="0.28000000000000003" top="1" bottom="1" header="0.4921259845" footer="0.4921259845"/>
  <pageSetup paperSize="9"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N29"/>
  <sheetViews>
    <sheetView zoomScaleNormal="100" workbookViewId="0">
      <selection activeCell="H13" sqref="H13"/>
    </sheetView>
  </sheetViews>
  <sheetFormatPr defaultColWidth="9.140625" defaultRowHeight="12.75" outlineLevelRow="1" outlineLevelCol="1" x14ac:dyDescent="0.2"/>
  <cols>
    <col min="1" max="1" width="71" style="232" bestFit="1" customWidth="1"/>
    <col min="2" max="2" width="10.5703125" style="49" hidden="1" customWidth="1" outlineLevel="1"/>
    <col min="3" max="3" width="10.42578125" style="49" hidden="1" customWidth="1" outlineLevel="1"/>
    <col min="4" max="4" width="9.140625" style="49" collapsed="1"/>
    <col min="5" max="5" width="9.140625" style="49" customWidth="1" outlineLevel="1"/>
    <col min="6" max="16384" width="9.140625" style="232"/>
  </cols>
  <sheetData>
    <row r="1" spans="1:11" ht="15.75" x14ac:dyDescent="0.25">
      <c r="A1" s="629" t="s">
        <v>77</v>
      </c>
    </row>
    <row r="2" spans="1:11" ht="15.75" x14ac:dyDescent="0.25">
      <c r="A2" s="630"/>
      <c r="B2" s="490"/>
      <c r="H2" s="397" t="s">
        <v>353</v>
      </c>
      <c r="I2" s="398"/>
      <c r="J2" s="399"/>
      <c r="K2" s="196"/>
    </row>
    <row r="3" spans="1:11" ht="15.75" x14ac:dyDescent="0.25">
      <c r="A3" s="632" t="s">
        <v>418</v>
      </c>
      <c r="H3" s="397" t="s">
        <v>426</v>
      </c>
      <c r="I3" s="398"/>
      <c r="J3" s="399"/>
      <c r="K3" s="196"/>
    </row>
    <row r="4" spans="1:11" ht="15.75" x14ac:dyDescent="0.25">
      <c r="A4" s="630"/>
      <c r="H4" s="397"/>
      <c r="I4" s="398"/>
      <c r="J4" s="399"/>
      <c r="K4" s="196"/>
    </row>
    <row r="5" spans="1:11" x14ac:dyDescent="0.2">
      <c r="A5" s="553" t="s">
        <v>341</v>
      </c>
      <c r="B5" s="176"/>
      <c r="C5" s="239"/>
      <c r="D5" s="176"/>
      <c r="E5" s="239"/>
      <c r="F5" s="233"/>
    </row>
    <row r="6" spans="1:11" ht="15.75" x14ac:dyDescent="0.25">
      <c r="A6" s="72"/>
      <c r="B6" s="176"/>
      <c r="C6" s="239"/>
      <c r="D6" s="233"/>
      <c r="E6" s="572"/>
      <c r="F6" s="176"/>
    </row>
    <row r="7" spans="1:11" x14ac:dyDescent="0.2">
      <c r="A7" s="401" t="s">
        <v>297</v>
      </c>
      <c r="B7" s="559"/>
      <c r="C7" s="559"/>
      <c r="D7" s="216" t="e">
        <f>+#REF!</f>
        <v>#REF!</v>
      </c>
      <c r="E7" s="216" t="e">
        <f>+#REF!</f>
        <v>#REF!</v>
      </c>
      <c r="F7" s="216" t="e">
        <f>KONSERNITULOSLASKELMA!#REF!</f>
        <v>#REF!</v>
      </c>
      <c r="H7" s="49" t="s">
        <v>419</v>
      </c>
    </row>
    <row r="8" spans="1:11" x14ac:dyDescent="0.2">
      <c r="A8" s="495"/>
      <c r="B8" s="560"/>
      <c r="C8" s="560"/>
      <c r="D8" s="496"/>
      <c r="E8" s="496"/>
      <c r="F8" s="496"/>
    </row>
    <row r="9" spans="1:11" x14ac:dyDescent="0.2">
      <c r="A9" s="552" t="s">
        <v>4</v>
      </c>
      <c r="B9" s="556"/>
      <c r="D9" s="412">
        <f>KONSERNITULOSLASKELMA!D17</f>
        <v>44.977517883235116</v>
      </c>
      <c r="E9" s="180">
        <f>KONSERNITULOSLASKELMA!E17</f>
        <v>47.58823675584253</v>
      </c>
      <c r="F9" s="180" t="e">
        <f>KONSERNITULOSLASKELMA!#REF!</f>
        <v>#REF!</v>
      </c>
    </row>
    <row r="10" spans="1:11" x14ac:dyDescent="0.2">
      <c r="B10" s="561"/>
      <c r="C10" s="202"/>
      <c r="D10" s="156"/>
      <c r="E10" s="240"/>
      <c r="F10" s="233"/>
    </row>
    <row r="11" spans="1:11" x14ac:dyDescent="0.2">
      <c r="A11" s="232" t="s">
        <v>389</v>
      </c>
      <c r="B11" s="562"/>
      <c r="C11" s="183"/>
      <c r="D11" s="573" t="e">
        <f>+#REF!/1000</f>
        <v>#REF!</v>
      </c>
      <c r="E11" s="236" t="e">
        <f>+#REF!/1000</f>
        <v>#REF!</v>
      </c>
      <c r="F11" s="236">
        <v>357.73829306615937</v>
      </c>
      <c r="J11" s="551"/>
    </row>
    <row r="12" spans="1:11" x14ac:dyDescent="0.2">
      <c r="A12" s="30" t="s">
        <v>340</v>
      </c>
      <c r="B12" s="557"/>
      <c r="C12" s="558"/>
      <c r="D12" s="400" t="e">
        <f>-D11*#REF!/100/4*#REF!</f>
        <v>#REF!</v>
      </c>
      <c r="E12" s="181" t="e">
        <f>-E11*#REF!/100/4*#REF!</f>
        <v>#REF!</v>
      </c>
      <c r="F12" s="181" t="e">
        <f>-F11*#REF!/100</f>
        <v>#REF!</v>
      </c>
    </row>
    <row r="13" spans="1:11" x14ac:dyDescent="0.2">
      <c r="A13" s="29" t="s">
        <v>338</v>
      </c>
      <c r="B13" s="561"/>
      <c r="C13" s="202"/>
      <c r="D13" s="156" t="e">
        <f>D9+D12</f>
        <v>#REF!</v>
      </c>
      <c r="E13" s="240" t="e">
        <f>E9+E12</f>
        <v>#REF!</v>
      </c>
      <c r="F13" s="240" t="e">
        <f>F9+F12</f>
        <v>#REF!</v>
      </c>
      <c r="H13" s="571" t="e">
        <f>+D13-'TUNNUSLUVUT '!D10</f>
        <v>#REF!</v>
      </c>
      <c r="I13" s="571" t="e">
        <f>+E13-'TUNNUSLUVUT '!#REF!</f>
        <v>#REF!</v>
      </c>
      <c r="J13" s="571" t="e">
        <f>+F13-'TUNNUSLUVUT '!E10</f>
        <v>#REF!</v>
      </c>
    </row>
    <row r="15" spans="1:11" outlineLevel="1" x14ac:dyDescent="0.2"/>
    <row r="16" spans="1:11" outlineLevel="1" x14ac:dyDescent="0.2">
      <c r="A16" s="665" t="s">
        <v>399</v>
      </c>
      <c r="B16" s="252"/>
      <c r="C16" s="252"/>
      <c r="D16" s="252"/>
      <c r="E16" s="252"/>
      <c r="F16" s="196"/>
      <c r="I16" s="232" t="s">
        <v>420</v>
      </c>
    </row>
    <row r="17" spans="1:14" outlineLevel="1" x14ac:dyDescent="0.2">
      <c r="A17" s="196"/>
      <c r="B17" s="196"/>
      <c r="C17" s="196"/>
      <c r="D17" s="196"/>
      <c r="E17" s="196"/>
      <c r="F17" s="196"/>
    </row>
    <row r="18" spans="1:14" outlineLevel="1" x14ac:dyDescent="0.2">
      <c r="A18" s="666" t="s">
        <v>297</v>
      </c>
      <c r="B18" s="667" t="e">
        <f>+#REF!</f>
        <v>#REF!</v>
      </c>
      <c r="C18" s="667" t="e">
        <f>+#REF!</f>
        <v>#REF!</v>
      </c>
      <c r="D18" s="668" t="e">
        <f>+D7</f>
        <v>#REF!</v>
      </c>
      <c r="E18" s="668" t="e">
        <f>+E7</f>
        <v>#REF!</v>
      </c>
      <c r="F18" s="668" t="e">
        <f>+F7</f>
        <v>#REF!</v>
      </c>
    </row>
    <row r="19" spans="1:14" outlineLevel="1" x14ac:dyDescent="0.2">
      <c r="A19" s="669"/>
      <c r="B19" s="670"/>
      <c r="C19" s="671"/>
      <c r="D19" s="672"/>
      <c r="E19" s="672"/>
      <c r="F19" s="672"/>
      <c r="I19" s="196" t="s">
        <v>433</v>
      </c>
    </row>
    <row r="20" spans="1:14" outlineLevel="1" x14ac:dyDescent="0.2">
      <c r="A20" s="197" t="s">
        <v>4</v>
      </c>
      <c r="B20" s="673">
        <f>KONSERNITULOSLASKELMA!B17</f>
        <v>8.9021762015026642</v>
      </c>
      <c r="C20" s="674">
        <f>KONSERNITULOSLASKELMA!C17</f>
        <v>11.679062143320261</v>
      </c>
      <c r="D20" s="675">
        <f>+D9</f>
        <v>44.977517883235116</v>
      </c>
      <c r="E20" s="676">
        <f>+E9</f>
        <v>47.58823675584253</v>
      </c>
      <c r="F20" s="676" t="e">
        <f>+F9</f>
        <v>#REF!</v>
      </c>
    </row>
    <row r="21" spans="1:14" outlineLevel="1" x14ac:dyDescent="0.2">
      <c r="A21" s="196"/>
      <c r="B21" s="677"/>
      <c r="C21" s="252"/>
      <c r="D21" s="197"/>
      <c r="E21" s="196"/>
      <c r="F21" s="196"/>
    </row>
    <row r="22" spans="1:14" outlineLevel="1" x14ac:dyDescent="0.2">
      <c r="A22" s="196" t="s">
        <v>400</v>
      </c>
      <c r="B22" s="677"/>
      <c r="C22" s="252"/>
      <c r="D22" s="197"/>
      <c r="E22" s="196"/>
      <c r="F22" s="196"/>
      <c r="I22" s="232" t="s">
        <v>408</v>
      </c>
    </row>
    <row r="23" spans="1:14" outlineLevel="1" x14ac:dyDescent="0.2">
      <c r="A23" s="196" t="s">
        <v>87</v>
      </c>
      <c r="B23" s="673"/>
      <c r="C23" s="678"/>
      <c r="D23" s="675">
        <v>0.13270658653846298</v>
      </c>
      <c r="E23" s="676" t="e">
        <f>+NELJÄNNEKSITTÄIN!#REF!-NELJÄNNEKSITTÄIN!F16</f>
        <v>#REF!</v>
      </c>
      <c r="F23" s="676" t="e">
        <f>+TOIMIALATIEDOT!#REF!-TOIMIALATIEDOT!J31</f>
        <v>#REF!</v>
      </c>
      <c r="I23" s="232" t="s">
        <v>421</v>
      </c>
    </row>
    <row r="24" spans="1:14" outlineLevel="1" x14ac:dyDescent="0.2">
      <c r="A24" s="196" t="s">
        <v>161</v>
      </c>
      <c r="B24" s="673"/>
      <c r="C24" s="678"/>
      <c r="D24" s="675">
        <v>2.19385E-2</v>
      </c>
      <c r="E24" s="676" t="e">
        <f>+NELJÄNNEKSITTÄIN!#REF!-NELJÄNNEKSITTÄIN!F17</f>
        <v>#REF!</v>
      </c>
      <c r="F24" s="676" t="e">
        <f>+TOIMIALATIEDOT!#REF!-TOIMIALATIEDOT!J32</f>
        <v>#REF!</v>
      </c>
    </row>
    <row r="25" spans="1:14" outlineLevel="1" x14ac:dyDescent="0.2">
      <c r="A25" s="196" t="s">
        <v>162</v>
      </c>
      <c r="B25" s="673"/>
      <c r="C25" s="678"/>
      <c r="D25" s="675">
        <v>5.2795925000000993E-2</v>
      </c>
      <c r="E25" s="676" t="e">
        <f>+NELJÄNNEKSITTÄIN!#REF!-NELJÄNNEKSITTÄIN!F18</f>
        <v>#REF!</v>
      </c>
      <c r="F25" s="676" t="e">
        <f>+TOIMIALATIEDOT!#REF!-TOIMIALATIEDOT!J33</f>
        <v>#REF!</v>
      </c>
    </row>
    <row r="26" spans="1:14" outlineLevel="1" x14ac:dyDescent="0.2">
      <c r="A26" s="73" t="s">
        <v>396</v>
      </c>
      <c r="B26" s="679"/>
      <c r="C26" s="674"/>
      <c r="D26" s="680">
        <v>0.52790708835245093</v>
      </c>
      <c r="E26" s="676" t="e">
        <f>+NELJÄNNEKSITTÄIN!#REF!-NELJÄNNEKSITTÄIN!F19</f>
        <v>#REF!</v>
      </c>
      <c r="F26" s="676" t="e">
        <f>+TOIMIALATIEDOT!#REF!-TOIMIALATIEDOT!J34</f>
        <v>#REF!</v>
      </c>
    </row>
    <row r="27" spans="1:14" outlineLevel="1" x14ac:dyDescent="0.2">
      <c r="A27" s="681" t="s">
        <v>398</v>
      </c>
      <c r="B27" s="682">
        <f>+B20+SUM(B23:B26)</f>
        <v>8.9021762015026642</v>
      </c>
      <c r="C27" s="683">
        <f>+C20+SUM(C23:C26)</f>
        <v>11.679062143320261</v>
      </c>
      <c r="D27" s="684">
        <f>+D20+SUM(D23:D26)</f>
        <v>45.712865983126029</v>
      </c>
      <c r="E27" s="685" t="e">
        <f>+E20+SUM(E23:E26)</f>
        <v>#REF!</v>
      </c>
      <c r="F27" s="685" t="e">
        <f>+F20+SUM(F23:F26)</f>
        <v>#REF!</v>
      </c>
      <c r="J27" s="231" t="e">
        <f>+B27-TOIMIALATIEDOT!#REF!</f>
        <v>#REF!</v>
      </c>
      <c r="K27" s="231" t="e">
        <f>+C27-TOIMIALATIEDOT!#REF!</f>
        <v>#REF!</v>
      </c>
      <c r="L27" s="231" t="e">
        <f>+D27-TOIMIALATIEDOT!#REF!</f>
        <v>#REF!</v>
      </c>
      <c r="M27" s="231" t="e">
        <f>+E27-TOIMIALATIEDOT!#REF!</f>
        <v>#REF!</v>
      </c>
      <c r="N27" s="231" t="e">
        <f>+F27-TOIMIALATIEDOT!#REF!</f>
        <v>#REF!</v>
      </c>
    </row>
    <row r="28" spans="1:14" outlineLevel="1" x14ac:dyDescent="0.2">
      <c r="A28" s="196"/>
      <c r="B28" s="252"/>
      <c r="C28" s="252"/>
      <c r="D28" s="252"/>
      <c r="E28" s="196"/>
      <c r="F28" s="196"/>
    </row>
    <row r="29" spans="1:14" x14ac:dyDescent="0.2">
      <c r="E29" s="232"/>
    </row>
  </sheetData>
  <pageMargins left="0.75" right="0.28000000000000003" top="1" bottom="1" header="0.4921259845" footer="0.4921259845"/>
  <pageSetup paperSize="9" scale="9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Taul11">
    <pageSetUpPr fitToPage="1"/>
  </sheetPr>
  <dimension ref="A1:C56"/>
  <sheetViews>
    <sheetView view="pageBreakPreview" zoomScale="85" zoomScaleNormal="85" zoomScaleSheetLayoutView="85" workbookViewId="0"/>
  </sheetViews>
  <sheetFormatPr defaultColWidth="9.140625" defaultRowHeight="12.75" x14ac:dyDescent="0.2"/>
  <cols>
    <col min="1" max="1" width="47.5703125" style="232" customWidth="1"/>
    <col min="2" max="2" width="11.5703125" style="392" customWidth="1"/>
    <col min="3" max="3" width="10.5703125" style="233" customWidth="1"/>
    <col min="4" max="16384" width="9.140625" style="232"/>
  </cols>
  <sheetData>
    <row r="1" spans="1:3" ht="15.75" x14ac:dyDescent="0.25">
      <c r="A1" s="191" t="s">
        <v>85</v>
      </c>
      <c r="B1" s="832"/>
    </row>
    <row r="2" spans="1:3" x14ac:dyDescent="0.2">
      <c r="A2" s="20"/>
    </row>
    <row r="3" spans="1:3" x14ac:dyDescent="0.2">
      <c r="A3" s="206" t="s">
        <v>120</v>
      </c>
      <c r="B3" s="490"/>
    </row>
    <row r="4" spans="1:3" x14ac:dyDescent="0.2">
      <c r="A4" s="21"/>
      <c r="B4" s="633"/>
    </row>
    <row r="5" spans="1:3" x14ac:dyDescent="0.2">
      <c r="A5" s="401" t="s">
        <v>297</v>
      </c>
      <c r="B5" s="172" t="s">
        <v>570</v>
      </c>
      <c r="C5" s="58" t="s">
        <v>410</v>
      </c>
    </row>
    <row r="6" spans="1:3" x14ac:dyDescent="0.2">
      <c r="A6" s="21"/>
      <c r="B6" s="206"/>
      <c r="C6" s="205"/>
    </row>
    <row r="7" spans="1:3" x14ac:dyDescent="0.2">
      <c r="A7" s="22" t="s">
        <v>109</v>
      </c>
      <c r="B7" s="578">
        <v>193.50551723963306</v>
      </c>
      <c r="C7" s="833">
        <v>196.214865333218</v>
      </c>
    </row>
    <row r="8" spans="1:3" x14ac:dyDescent="0.2">
      <c r="A8" s="237" t="s">
        <v>110</v>
      </c>
      <c r="B8" s="578">
        <v>0.48390759999999999</v>
      </c>
      <c r="C8" s="833">
        <v>3.09748654798199</v>
      </c>
    </row>
    <row r="9" spans="1:3" x14ac:dyDescent="0.2">
      <c r="A9" s="237" t="s">
        <v>115</v>
      </c>
      <c r="B9" s="578">
        <v>3.5069545021286319</v>
      </c>
      <c r="C9" s="833">
        <v>5.2693686317166604</v>
      </c>
    </row>
    <row r="10" spans="1:3" x14ac:dyDescent="0.2">
      <c r="A10" s="22" t="s">
        <v>111</v>
      </c>
      <c r="B10" s="709">
        <v>-5.4324139999999597E-2</v>
      </c>
      <c r="C10" s="833">
        <v>-2.5391612400580196E-4</v>
      </c>
    </row>
    <row r="11" spans="1:3" x14ac:dyDescent="0.2">
      <c r="A11" s="22" t="s">
        <v>104</v>
      </c>
      <c r="B11" s="578">
        <v>-9.3614784158431199</v>
      </c>
      <c r="C11" s="833">
        <v>-8.5896931248894717</v>
      </c>
    </row>
    <row r="12" spans="1:3" x14ac:dyDescent="0.2">
      <c r="A12" s="22" t="s">
        <v>124</v>
      </c>
      <c r="B12" s="578">
        <v>0</v>
      </c>
      <c r="C12" s="833">
        <v>6.1070669999999924E-2</v>
      </c>
    </row>
    <row r="13" spans="1:3" x14ac:dyDescent="0.2">
      <c r="A13" s="402" t="s">
        <v>130</v>
      </c>
      <c r="B13" s="579">
        <v>-3.917739612191351E-2</v>
      </c>
      <c r="C13" s="834">
        <v>-2.547326902270123</v>
      </c>
    </row>
    <row r="14" spans="1:3" x14ac:dyDescent="0.2">
      <c r="A14" s="21" t="s">
        <v>112</v>
      </c>
      <c r="B14" s="497">
        <v>188.04139938979665</v>
      </c>
      <c r="C14" s="403">
        <v>193.50551723963306</v>
      </c>
    </row>
    <row r="15" spans="1:3" x14ac:dyDescent="0.2">
      <c r="A15" s="21"/>
      <c r="B15" s="206"/>
      <c r="C15" s="403"/>
    </row>
    <row r="16" spans="1:3" ht="42" customHeight="1" x14ac:dyDescent="0.2">
      <c r="A16" s="1118" t="s">
        <v>471</v>
      </c>
      <c r="B16" s="1118"/>
      <c r="C16" s="1118"/>
    </row>
    <row r="17" spans="1:3" x14ac:dyDescent="0.2">
      <c r="A17" s="21"/>
      <c r="B17" s="206"/>
      <c r="C17" s="403"/>
    </row>
    <row r="18" spans="1:3" x14ac:dyDescent="0.2">
      <c r="A18" s="206" t="s">
        <v>119</v>
      </c>
      <c r="B18" s="206"/>
      <c r="C18" s="240"/>
    </row>
    <row r="19" spans="1:3" x14ac:dyDescent="0.2">
      <c r="A19" s="21"/>
      <c r="B19" s="206"/>
      <c r="C19" s="497"/>
    </row>
    <row r="20" spans="1:3" x14ac:dyDescent="0.2">
      <c r="A20" s="401" t="s">
        <v>297</v>
      </c>
      <c r="B20" s="58" t="s">
        <v>570</v>
      </c>
      <c r="C20" s="172" t="s">
        <v>410</v>
      </c>
    </row>
    <row r="21" spans="1:3" x14ac:dyDescent="0.2">
      <c r="A21" s="21"/>
      <c r="B21" s="206"/>
      <c r="C21" s="403"/>
    </row>
    <row r="22" spans="1:3" x14ac:dyDescent="0.2">
      <c r="A22" s="22" t="s">
        <v>109</v>
      </c>
      <c r="B22" s="578">
        <v>155.2123524280926</v>
      </c>
      <c r="C22" s="833">
        <v>158.95790072787602</v>
      </c>
    </row>
    <row r="23" spans="1:3" x14ac:dyDescent="0.2">
      <c r="A23" s="237" t="s">
        <v>469</v>
      </c>
      <c r="B23" s="578">
        <v>53.793062734798703</v>
      </c>
      <c r="C23" s="692" t="s">
        <v>200</v>
      </c>
    </row>
    <row r="24" spans="1:3" x14ac:dyDescent="0.2">
      <c r="A24" s="22" t="s">
        <v>110</v>
      </c>
      <c r="B24" s="709">
        <v>0.16645799999999999</v>
      </c>
      <c r="C24" s="833">
        <v>7.9713999999999993E-2</v>
      </c>
    </row>
    <row r="25" spans="1:3" x14ac:dyDescent="0.2">
      <c r="A25" s="22" t="s">
        <v>115</v>
      </c>
      <c r="B25" s="709">
        <v>44.166049829393302</v>
      </c>
      <c r="C25" s="833">
        <v>32.20208753149182</v>
      </c>
    </row>
    <row r="26" spans="1:3" x14ac:dyDescent="0.2">
      <c r="A26" s="22" t="s">
        <v>111</v>
      </c>
      <c r="B26" s="578">
        <v>-1.8661615379561112</v>
      </c>
      <c r="C26" s="833">
        <v>-1.4796949406862556</v>
      </c>
    </row>
    <row r="27" spans="1:3" x14ac:dyDescent="0.2">
      <c r="A27" s="22" t="s">
        <v>104</v>
      </c>
      <c r="B27" s="578">
        <v>-45.086685174831999</v>
      </c>
      <c r="C27" s="833">
        <v>-33.893457679013686</v>
      </c>
    </row>
    <row r="28" spans="1:3" x14ac:dyDescent="0.2">
      <c r="A28" s="22" t="s">
        <v>124</v>
      </c>
      <c r="B28" s="578">
        <v>1.4294689521193504E-8</v>
      </c>
      <c r="C28" s="833">
        <v>-6.1070669999999924E-2</v>
      </c>
    </row>
    <row r="29" spans="1:3" x14ac:dyDescent="0.2">
      <c r="A29" s="402" t="s">
        <v>130</v>
      </c>
      <c r="B29" s="579">
        <v>0.32108340894176107</v>
      </c>
      <c r="C29" s="834">
        <v>-0.59312654157530353</v>
      </c>
    </row>
    <row r="30" spans="1:3" x14ac:dyDescent="0.2">
      <c r="A30" s="21" t="s">
        <v>112</v>
      </c>
      <c r="B30" s="497">
        <v>206.70615970273298</v>
      </c>
      <c r="C30" s="403">
        <v>155.2123524280926</v>
      </c>
    </row>
    <row r="31" spans="1:3" x14ac:dyDescent="0.2">
      <c r="A31" s="21"/>
      <c r="B31" s="497"/>
      <c r="C31" s="403"/>
    </row>
    <row r="32" spans="1:3" ht="63.75" customHeight="1" x14ac:dyDescent="0.2">
      <c r="A32" s="1119" t="s">
        <v>485</v>
      </c>
      <c r="B32" s="1119"/>
      <c r="C32" s="1119"/>
    </row>
    <row r="33" spans="1:3" x14ac:dyDescent="0.2">
      <c r="C33" s="240"/>
    </row>
    <row r="34" spans="1:3" x14ac:dyDescent="0.2">
      <c r="A34" s="206" t="s">
        <v>108</v>
      </c>
      <c r="B34" s="490"/>
      <c r="C34" s="403"/>
    </row>
    <row r="35" spans="1:3" x14ac:dyDescent="0.2">
      <c r="A35" s="21"/>
      <c r="B35" s="490"/>
      <c r="C35" s="497"/>
    </row>
    <row r="36" spans="1:3" x14ac:dyDescent="0.2">
      <c r="A36" s="401" t="s">
        <v>297</v>
      </c>
      <c r="B36" s="710" t="s">
        <v>567</v>
      </c>
      <c r="C36" s="172" t="s">
        <v>432</v>
      </c>
    </row>
    <row r="37" spans="1:3" x14ac:dyDescent="0.2">
      <c r="A37" s="21"/>
      <c r="B37" s="711"/>
      <c r="C37" s="403"/>
    </row>
    <row r="38" spans="1:3" x14ac:dyDescent="0.2">
      <c r="A38" s="22" t="s">
        <v>113</v>
      </c>
      <c r="B38" s="918">
        <v>2.2000000000000002</v>
      </c>
      <c r="C38" s="835">
        <v>0.18</v>
      </c>
    </row>
    <row r="39" spans="1:3" x14ac:dyDescent="0.2">
      <c r="A39" s="402" t="s">
        <v>114</v>
      </c>
      <c r="B39" s="1039">
        <v>7.5</v>
      </c>
      <c r="C39" s="834">
        <v>8.9090000000000007</v>
      </c>
    </row>
    <row r="40" spans="1:3" x14ac:dyDescent="0.2">
      <c r="A40" s="21" t="s">
        <v>74</v>
      </c>
      <c r="B40" s="497">
        <v>9.6999999999999993</v>
      </c>
      <c r="C40" s="403">
        <v>9.0890000000000004</v>
      </c>
    </row>
    <row r="41" spans="1:3" x14ac:dyDescent="0.2">
      <c r="A41" s="21"/>
      <c r="B41" s="714"/>
      <c r="C41" s="403"/>
    </row>
    <row r="42" spans="1:3" x14ac:dyDescent="0.2">
      <c r="A42" s="21"/>
      <c r="B42" s="714"/>
      <c r="C42" s="403"/>
    </row>
    <row r="43" spans="1:3" x14ac:dyDescent="0.2">
      <c r="A43" s="632" t="s">
        <v>418</v>
      </c>
      <c r="B43" s="176"/>
      <c r="C43" s="176"/>
    </row>
    <row r="44" spans="1:3" x14ac:dyDescent="0.2">
      <c r="A44" s="630"/>
      <c r="B44" s="176"/>
      <c r="C44" s="176"/>
    </row>
    <row r="45" spans="1:3" x14ac:dyDescent="0.2">
      <c r="A45" s="553" t="s">
        <v>341</v>
      </c>
      <c r="B45" s="176"/>
      <c r="C45" s="176"/>
    </row>
    <row r="46" spans="1:3" ht="15.75" x14ac:dyDescent="0.25">
      <c r="A46" s="72"/>
      <c r="B46" s="176"/>
    </row>
    <row r="47" spans="1:3" x14ac:dyDescent="0.2">
      <c r="A47" s="401" t="s">
        <v>297</v>
      </c>
      <c r="B47" s="216" t="s">
        <v>570</v>
      </c>
      <c r="C47" s="216" t="s">
        <v>410</v>
      </c>
    </row>
    <row r="48" spans="1:3" x14ac:dyDescent="0.2">
      <c r="A48" s="495"/>
      <c r="B48" s="496"/>
      <c r="C48" s="496"/>
    </row>
    <row r="49" spans="1:3" x14ac:dyDescent="0.2">
      <c r="A49" s="552" t="s">
        <v>4</v>
      </c>
      <c r="B49" s="412">
        <v>44.977517883235116</v>
      </c>
      <c r="C49" s="236">
        <v>47.58823675584253</v>
      </c>
    </row>
    <row r="50" spans="1:3" x14ac:dyDescent="0.2">
      <c r="B50" s="156"/>
      <c r="C50" s="236"/>
    </row>
    <row r="51" spans="1:3" ht="25.5" x14ac:dyDescent="0.2">
      <c r="A51" s="717" t="s">
        <v>389</v>
      </c>
      <c r="B51" s="573">
        <v>384.60829611694061</v>
      </c>
      <c r="C51" s="236">
        <v>354.33288041212541</v>
      </c>
    </row>
    <row r="52" spans="1:3" x14ac:dyDescent="0.2">
      <c r="A52" s="30" t="s">
        <v>340</v>
      </c>
      <c r="B52" s="400">
        <v>-25.191843395659607</v>
      </c>
      <c r="C52" s="181">
        <v>-23.385970107200272</v>
      </c>
    </row>
    <row r="53" spans="1:3" x14ac:dyDescent="0.2">
      <c r="A53" s="29" t="s">
        <v>338</v>
      </c>
      <c r="B53" s="156">
        <v>19.785674487575509</v>
      </c>
      <c r="C53" s="240">
        <v>24.202266648642258</v>
      </c>
    </row>
    <row r="54" spans="1:3" x14ac:dyDescent="0.2">
      <c r="A54" s="20"/>
    </row>
    <row r="55" spans="1:3" x14ac:dyDescent="0.2">
      <c r="B55" s="715"/>
    </row>
    <row r="56" spans="1:3" x14ac:dyDescent="0.2">
      <c r="A56" s="408"/>
      <c r="B56" s="491"/>
      <c r="C56" s="234"/>
    </row>
  </sheetData>
  <mergeCells count="2">
    <mergeCell ref="A16:C16"/>
    <mergeCell ref="A32:C32"/>
  </mergeCells>
  <phoneticPr fontId="8" type="noConversion"/>
  <pageMargins left="0.74803149606299213" right="0.27559055118110237" top="0.98425196850393704" bottom="0.98425196850393704" header="0.51181102362204722" footer="0.51181102362204722"/>
  <pageSetup paperSize="9" fitToHeight="0" orientation="portrait" r:id="rId1"/>
  <headerFooter alignWithMargins="0"/>
  <rowBreaks count="1" manualBreakCount="1">
    <brk id="33" max="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8BE20"/>
    <pageSetUpPr fitToPage="1"/>
  </sheetPr>
  <dimension ref="A1:R55"/>
  <sheetViews>
    <sheetView zoomScaleNormal="100" workbookViewId="0">
      <selection activeCell="A21" sqref="A21"/>
    </sheetView>
  </sheetViews>
  <sheetFormatPr defaultColWidth="9.140625" defaultRowHeight="12.75" outlineLevelCol="1" x14ac:dyDescent="0.2"/>
  <cols>
    <col min="1" max="1" width="40" style="226" customWidth="1"/>
    <col min="2" max="3" width="11.5703125" style="226" customWidth="1" outlineLevel="1"/>
    <col min="4" max="6" width="11.5703125" style="226" customWidth="1"/>
    <col min="7" max="7" width="14.42578125" style="226" customWidth="1"/>
    <col min="8" max="8" width="72.42578125" style="223" customWidth="1"/>
    <col min="9" max="9" width="16.5703125" style="223" bestFit="1" customWidth="1"/>
    <col min="10" max="10" width="49.5703125" style="223" customWidth="1"/>
    <col min="11" max="12" width="10.85546875" style="223" bestFit="1" customWidth="1"/>
    <col min="13" max="14" width="9.140625" style="223"/>
    <col min="15" max="17" width="9.140625" style="226"/>
    <col min="18" max="18" width="8.85546875" style="223" customWidth="1"/>
    <col min="19" max="16384" width="9.140625" style="226"/>
  </cols>
  <sheetData>
    <row r="1" spans="1:15" x14ac:dyDescent="0.2">
      <c r="A1" s="214" t="s">
        <v>77</v>
      </c>
      <c r="B1" s="207"/>
      <c r="C1" s="207"/>
      <c r="D1" s="207"/>
      <c r="E1" s="207"/>
      <c r="F1" s="207"/>
    </row>
    <row r="2" spans="1:15" x14ac:dyDescent="0.2">
      <c r="A2" s="51"/>
      <c r="B2" s="51"/>
      <c r="C2" s="51"/>
    </row>
    <row r="3" spans="1:15" ht="18" x14ac:dyDescent="0.25">
      <c r="A3" s="256" t="s">
        <v>159</v>
      </c>
      <c r="B3" s="257"/>
      <c r="C3" s="258"/>
      <c r="D3" s="257"/>
      <c r="E3" s="257"/>
      <c r="F3" s="259"/>
      <c r="G3" s="419"/>
      <c r="H3" s="300"/>
    </row>
    <row r="4" spans="1:15" x14ac:dyDescent="0.2">
      <c r="A4" s="301" t="s">
        <v>328</v>
      </c>
      <c r="B4" s="302" t="e">
        <f>+#REF!</f>
        <v>#REF!</v>
      </c>
      <c r="C4" s="302" t="e">
        <f>+#REF!</f>
        <v>#REF!</v>
      </c>
      <c r="D4" s="303" t="e">
        <f>+#REF!</f>
        <v>#REF!</v>
      </c>
      <c r="E4" s="303" t="e">
        <f>+#REF!</f>
        <v>#REF!</v>
      </c>
      <c r="F4" s="304" t="e">
        <f>+#REF!</f>
        <v>#REF!</v>
      </c>
      <c r="G4" s="419"/>
      <c r="H4" s="305" t="s">
        <v>344</v>
      </c>
      <c r="J4" s="414"/>
      <c r="K4" s="378" t="s">
        <v>346</v>
      </c>
      <c r="L4" s="371"/>
      <c r="M4" s="371"/>
      <c r="N4" s="371"/>
      <c r="O4" s="379"/>
    </row>
    <row r="5" spans="1:15" ht="18" x14ac:dyDescent="0.25">
      <c r="A5" s="415"/>
      <c r="B5" s="416"/>
      <c r="C5" s="416"/>
      <c r="D5" s="417"/>
      <c r="E5" s="417"/>
      <c r="F5" s="418"/>
      <c r="G5" s="419"/>
      <c r="H5" s="306"/>
      <c r="K5" s="380"/>
      <c r="L5" s="297"/>
      <c r="M5" s="297"/>
      <c r="N5" s="297"/>
      <c r="O5" s="270"/>
    </row>
    <row r="6" spans="1:15" s="204" customFormat="1" x14ac:dyDescent="0.2">
      <c r="A6" s="420" t="s">
        <v>1</v>
      </c>
      <c r="B6" s="421" t="e">
        <f>#REF!/1000000</f>
        <v>#REF!</v>
      </c>
      <c r="C6" s="422" t="e">
        <f>#REF!/1000000</f>
        <v>#REF!</v>
      </c>
      <c r="D6" s="421" t="e">
        <f>#REF!/1000000</f>
        <v>#REF!</v>
      </c>
      <c r="E6" s="422" t="e">
        <f>#REF!/1000000</f>
        <v>#REF!</v>
      </c>
      <c r="F6" s="423" t="e">
        <f>#REF!/1000000</f>
        <v>#REF!</v>
      </c>
      <c r="G6" s="419"/>
      <c r="H6" s="390"/>
      <c r="I6" s="223"/>
      <c r="J6" s="223"/>
      <c r="K6" s="381" t="e">
        <f>+B6-KONSERNITULOSLASKELMA!B7</f>
        <v>#REF!</v>
      </c>
      <c r="L6" s="382" t="e">
        <f>+C6-KONSERNITULOSLASKELMA!C7</f>
        <v>#REF!</v>
      </c>
      <c r="M6" s="382" t="e">
        <f>+D6-KONSERNITULOSLASKELMA!D7</f>
        <v>#REF!</v>
      </c>
      <c r="N6" s="382" t="e">
        <f>+E6-KONSERNITULOSLASKELMA!E7</f>
        <v>#REF!</v>
      </c>
      <c r="O6" s="383" t="e">
        <f>+F6-KONSERNITULOSLASKELMA!#REF!</f>
        <v>#REF!</v>
      </c>
    </row>
    <row r="7" spans="1:15" s="204" customFormat="1" x14ac:dyDescent="0.2">
      <c r="A7" s="415"/>
      <c r="B7" s="421"/>
      <c r="C7" s="422"/>
      <c r="D7" s="421"/>
      <c r="E7" s="422"/>
      <c r="F7" s="423"/>
      <c r="G7" s="419"/>
      <c r="H7" s="307"/>
      <c r="I7" s="223"/>
      <c r="J7" s="223"/>
      <c r="K7" s="380"/>
      <c r="L7" s="297"/>
      <c r="M7" s="297"/>
      <c r="N7" s="297"/>
      <c r="O7" s="309"/>
    </row>
    <row r="8" spans="1:15" s="204" customFormat="1" x14ac:dyDescent="0.2">
      <c r="A8" s="424" t="s">
        <v>2</v>
      </c>
      <c r="B8" s="425" t="e">
        <f>(#REF!)/1000000</f>
        <v>#REF!</v>
      </c>
      <c r="C8" s="426" t="e">
        <f>(#REF!+#REF!)/1000000</f>
        <v>#REF!</v>
      </c>
      <c r="D8" s="425" t="e">
        <f>(#REF!)/1000000</f>
        <v>#REF!</v>
      </c>
      <c r="E8" s="426" t="e">
        <f>(#REF!+#REF!)/1000000</f>
        <v>#REF!</v>
      </c>
      <c r="F8" s="427" t="e">
        <f>(#REF!+#REF!)/1000000</f>
        <v>#REF!</v>
      </c>
      <c r="G8" s="419"/>
      <c r="H8" s="1053"/>
      <c r="I8" s="223"/>
      <c r="J8" s="252" t="s">
        <v>342</v>
      </c>
      <c r="K8" s="381" t="e">
        <f>+B8-KONSERNITULOSLASKELMA!B9</f>
        <v>#REF!</v>
      </c>
      <c r="L8" s="382" t="e">
        <f>+C8-KONSERNITULOSLASKELMA!C9</f>
        <v>#REF!</v>
      </c>
      <c r="M8" s="382" t="e">
        <f>+D8-KONSERNITULOSLASKELMA!D9</f>
        <v>#REF!</v>
      </c>
      <c r="N8" s="382" t="e">
        <f>+E8-KONSERNITULOSLASKELMA!E9</f>
        <v>#REF!</v>
      </c>
      <c r="O8" s="383" t="e">
        <f>+F8-KONSERNITULOSLASKELMA!#REF!</f>
        <v>#REF!</v>
      </c>
    </row>
    <row r="9" spans="1:15" s="204" customFormat="1" x14ac:dyDescent="0.2">
      <c r="A9" s="424" t="s">
        <v>333</v>
      </c>
      <c r="B9" s="425" t="e">
        <f>+#REF!/1000000</f>
        <v>#REF!</v>
      </c>
      <c r="C9" s="426" t="e">
        <f>+#REF!/1000000</f>
        <v>#REF!</v>
      </c>
      <c r="D9" s="425" t="e">
        <f>+#REF!/1000000</f>
        <v>#REF!</v>
      </c>
      <c r="E9" s="426" t="e">
        <f>+#REF!/1000000</f>
        <v>#REF!</v>
      </c>
      <c r="F9" s="427" t="e">
        <f>+#REF!/1000000</f>
        <v>#REF!</v>
      </c>
      <c r="G9" s="419"/>
      <c r="H9" s="1053"/>
      <c r="I9" s="223"/>
      <c r="J9" s="223"/>
      <c r="K9" s="381" t="e">
        <f>+B9-KONSERNITULOSLASKELMA!B10</f>
        <v>#REF!</v>
      </c>
      <c r="L9" s="382" t="e">
        <f>+C9-KONSERNITULOSLASKELMA!C10</f>
        <v>#REF!</v>
      </c>
      <c r="M9" s="382" t="e">
        <f>+D9-KONSERNITULOSLASKELMA!D10</f>
        <v>#REF!</v>
      </c>
      <c r="N9" s="382" t="e">
        <f>+E9-KONSERNITULOSLASKELMA!E10</f>
        <v>#REF!</v>
      </c>
      <c r="O9" s="383" t="e">
        <f>+F9-KONSERNITULOSLASKELMA!#REF!</f>
        <v>#REF!</v>
      </c>
    </row>
    <row r="10" spans="1:15" s="204" customFormat="1" x14ac:dyDescent="0.2">
      <c r="A10" s="424"/>
      <c r="B10" s="425"/>
      <c r="C10" s="426"/>
      <c r="D10" s="425"/>
      <c r="E10" s="426"/>
      <c r="F10" s="427"/>
      <c r="G10" s="419"/>
      <c r="H10" s="307"/>
      <c r="I10" s="223"/>
      <c r="J10" s="223"/>
      <c r="K10" s="380"/>
      <c r="L10" s="297"/>
      <c r="M10" s="297"/>
      <c r="N10" s="297"/>
      <c r="O10" s="309"/>
    </row>
    <row r="11" spans="1:15" s="204" customFormat="1" x14ac:dyDescent="0.2">
      <c r="A11" s="424" t="s">
        <v>334</v>
      </c>
      <c r="B11" s="425" t="e">
        <f>+#REF!/1000000</f>
        <v>#REF!</v>
      </c>
      <c r="C11" s="426" t="e">
        <f>+#REF!/1000000</f>
        <v>#REF!</v>
      </c>
      <c r="D11" s="425" t="e">
        <f>+#REF!/1000000</f>
        <v>#REF!</v>
      </c>
      <c r="E11" s="426" t="e">
        <f>+#REF!/1000000</f>
        <v>#REF!</v>
      </c>
      <c r="F11" s="427" t="e">
        <f>+#REF!/1000000</f>
        <v>#REF!</v>
      </c>
      <c r="G11" s="419"/>
      <c r="H11" s="307"/>
      <c r="I11" s="223"/>
      <c r="J11" s="223"/>
      <c r="K11" s="381" t="e">
        <f>+B11-KONSERNITULOSLASKELMA!B12</f>
        <v>#REF!</v>
      </c>
      <c r="L11" s="382" t="e">
        <f>+C11-KONSERNITULOSLASKELMA!C12</f>
        <v>#REF!</v>
      </c>
      <c r="M11" s="382" t="e">
        <f>+D11-KONSERNITULOSLASKELMA!D12</f>
        <v>#REF!</v>
      </c>
      <c r="N11" s="382" t="e">
        <f>+E11-KONSERNITULOSLASKELMA!E12</f>
        <v>#REF!</v>
      </c>
      <c r="O11" s="383" t="e">
        <f>+F11-KONSERNITULOSLASKELMA!#REF!</f>
        <v>#REF!</v>
      </c>
    </row>
    <row r="12" spans="1:15" s="204" customFormat="1" x14ac:dyDescent="0.2">
      <c r="A12" s="424" t="s">
        <v>335</v>
      </c>
      <c r="B12" s="425" t="e">
        <f>+(#REF!+#REF!)/1000000</f>
        <v>#REF!</v>
      </c>
      <c r="C12" s="426" t="e">
        <f>+(#REF!+#REF!)/1000000</f>
        <v>#REF!</v>
      </c>
      <c r="D12" s="425" t="e">
        <f>+(#REF!+#REF!)/1000000</f>
        <v>#REF!</v>
      </c>
      <c r="E12" s="426" t="e">
        <f>+(#REF!+#REF!)/1000000</f>
        <v>#REF!</v>
      </c>
      <c r="F12" s="427" t="e">
        <f>+(#REF!+#REF!)/1000000</f>
        <v>#REF!</v>
      </c>
      <c r="G12" s="419"/>
      <c r="H12" s="307"/>
      <c r="I12" s="223"/>
      <c r="J12" s="223"/>
      <c r="K12" s="381" t="e">
        <f>+B12-KONSERNITULOSLASKELMA!B13</f>
        <v>#REF!</v>
      </c>
      <c r="L12" s="382" t="e">
        <f>+C12-KONSERNITULOSLASKELMA!C13</f>
        <v>#REF!</v>
      </c>
      <c r="M12" s="382" t="e">
        <f>+D12-KONSERNITULOSLASKELMA!D13</f>
        <v>#REF!</v>
      </c>
      <c r="N12" s="382" t="e">
        <f>+E12-KONSERNITULOSLASKELMA!E13</f>
        <v>#REF!</v>
      </c>
      <c r="O12" s="383" t="e">
        <f>+F12-KONSERNITULOSLASKELMA!#REF!</f>
        <v>#REF!</v>
      </c>
    </row>
    <row r="13" spans="1:15" s="204" customFormat="1" x14ac:dyDescent="0.2">
      <c r="A13" s="424" t="s">
        <v>3</v>
      </c>
      <c r="B13" s="425" t="e">
        <f>+(#REF!+#REF!+#REF!)/1000000</f>
        <v>#REF!</v>
      </c>
      <c r="C13" s="426" t="e">
        <f>+(#REF!+#REF!+#REF!)/1000000</f>
        <v>#REF!</v>
      </c>
      <c r="D13" s="425" t="e">
        <f>+(#REF!+#REF!+#REF!)/1000000</f>
        <v>#REF!</v>
      </c>
      <c r="E13" s="426" t="e">
        <f>+(#REF!+#REF!+#REF!)/1000000</f>
        <v>#REF!</v>
      </c>
      <c r="F13" s="427" t="e">
        <f>+(#REF!+#REF!+#REF!)/1000000</f>
        <v>#REF!</v>
      </c>
      <c r="G13" s="419"/>
      <c r="H13" s="307"/>
      <c r="I13" s="223"/>
      <c r="J13" s="223"/>
      <c r="K13" s="381" t="e">
        <f>+B13-KONSERNITULOSLASKELMA!B14</f>
        <v>#REF!</v>
      </c>
      <c r="L13" s="382" t="e">
        <f>+C13-KONSERNITULOSLASKELMA!C14</f>
        <v>#REF!</v>
      </c>
      <c r="M13" s="382" t="e">
        <f>+D13-KONSERNITULOSLASKELMA!D14</f>
        <v>#REF!</v>
      </c>
      <c r="N13" s="382" t="e">
        <f>+E13-KONSERNITULOSLASKELMA!E14</f>
        <v>#REF!</v>
      </c>
      <c r="O13" s="383" t="e">
        <f>+F13-KONSERNITULOSLASKELMA!#REF!</f>
        <v>#REF!</v>
      </c>
    </row>
    <row r="14" spans="1:15" s="204" customFormat="1" x14ac:dyDescent="0.2">
      <c r="A14" s="428" t="s">
        <v>104</v>
      </c>
      <c r="B14" s="425" t="e">
        <f>+(#REF!)/1000000</f>
        <v>#REF!</v>
      </c>
      <c r="C14" s="426" t="e">
        <f>+(#REF!)/1000000</f>
        <v>#REF!</v>
      </c>
      <c r="D14" s="425" t="e">
        <f>+(#REF!)/1000000</f>
        <v>#REF!</v>
      </c>
      <c r="E14" s="426" t="e">
        <f>+(#REF!)/1000000</f>
        <v>#REF!</v>
      </c>
      <c r="F14" s="427" t="e">
        <f>+(#REF!)/1000000</f>
        <v>#REF!</v>
      </c>
      <c r="G14" s="419"/>
      <c r="H14" s="307"/>
      <c r="I14" s="223"/>
      <c r="J14" s="223"/>
      <c r="K14" s="381" t="e">
        <f>+B14-KONSERNITULOSLASKELMA!B15</f>
        <v>#REF!</v>
      </c>
      <c r="L14" s="382" t="e">
        <f>+C14-KONSERNITULOSLASKELMA!C15</f>
        <v>#REF!</v>
      </c>
      <c r="M14" s="382" t="e">
        <f>+D14-KONSERNITULOSLASKELMA!D15</f>
        <v>#REF!</v>
      </c>
      <c r="N14" s="382" t="e">
        <f>+E14-KONSERNITULOSLASKELMA!E15</f>
        <v>#REF!</v>
      </c>
      <c r="O14" s="383" t="e">
        <f>+F14-KONSERNITULOSLASKELMA!#REF!</f>
        <v>#REF!</v>
      </c>
    </row>
    <row r="15" spans="1:15" s="204" customFormat="1" x14ac:dyDescent="0.2">
      <c r="A15" s="424"/>
      <c r="B15" s="421"/>
      <c r="C15" s="422"/>
      <c r="D15" s="421"/>
      <c r="E15" s="422"/>
      <c r="F15" s="423"/>
      <c r="G15" s="419"/>
      <c r="H15" s="307"/>
      <c r="I15" s="223"/>
      <c r="J15" s="223"/>
      <c r="K15" s="380"/>
      <c r="L15" s="297"/>
      <c r="M15" s="297"/>
      <c r="N15" s="297"/>
      <c r="O15" s="309"/>
    </row>
    <row r="16" spans="1:15" s="204" customFormat="1" x14ac:dyDescent="0.2">
      <c r="A16" s="429" t="s">
        <v>4</v>
      </c>
      <c r="B16" s="425" t="e">
        <f>SUM(B6:B14)</f>
        <v>#REF!</v>
      </c>
      <c r="C16" s="426" t="e">
        <f>SUM(C6:C14)</f>
        <v>#REF!</v>
      </c>
      <c r="D16" s="425" t="e">
        <f>SUM(D6:D14)</f>
        <v>#REF!</v>
      </c>
      <c r="E16" s="426" t="e">
        <f>SUM(E6:E14)</f>
        <v>#REF!</v>
      </c>
      <c r="F16" s="427" t="e">
        <f>SUM(F6:F14)</f>
        <v>#REF!</v>
      </c>
      <c r="G16" s="430"/>
      <c r="H16" s="390"/>
      <c r="I16" s="223"/>
      <c r="J16" s="223"/>
      <c r="K16" s="381" t="e">
        <f>+B16-KONSERNITULOSLASKELMA!B17</f>
        <v>#REF!</v>
      </c>
      <c r="L16" s="382" t="e">
        <f>+C16-KONSERNITULOSLASKELMA!C17</f>
        <v>#REF!</v>
      </c>
      <c r="M16" s="382" t="e">
        <f>+D16-KONSERNITULOSLASKELMA!D17</f>
        <v>#REF!</v>
      </c>
      <c r="N16" s="382" t="e">
        <f>+E16-KONSERNITULOSLASKELMA!E17</f>
        <v>#REF!</v>
      </c>
      <c r="O16" s="383" t="e">
        <f>+F16-KONSERNITULOSLASKELMA!#REF!</f>
        <v>#REF!</v>
      </c>
    </row>
    <row r="17" spans="1:17" x14ac:dyDescent="0.2">
      <c r="A17" s="424"/>
      <c r="B17" s="421"/>
      <c r="C17" s="422"/>
      <c r="D17" s="421"/>
      <c r="E17" s="422"/>
      <c r="F17" s="423"/>
      <c r="G17" s="419"/>
      <c r="H17" s="307"/>
      <c r="K17" s="380"/>
      <c r="L17" s="297"/>
      <c r="M17" s="297"/>
      <c r="N17" s="297"/>
      <c r="O17" s="270"/>
      <c r="Q17" s="204"/>
    </row>
    <row r="18" spans="1:17" x14ac:dyDescent="0.2">
      <c r="A18" s="424" t="s">
        <v>105</v>
      </c>
      <c r="B18" s="425" t="e">
        <f>(+#REF!+#REF!)/1000000</f>
        <v>#REF!</v>
      </c>
      <c r="C18" s="426" t="e">
        <f>#REF!/1000000</f>
        <v>#REF!</v>
      </c>
      <c r="D18" s="425" t="e">
        <f>(#REF!+#REF!)/1000000</f>
        <v>#REF!</v>
      </c>
      <c r="E18" s="426" t="e">
        <f>#REF!/1000000</f>
        <v>#REF!</v>
      </c>
      <c r="F18" s="427" t="e">
        <f>#REF!/1000000</f>
        <v>#REF!</v>
      </c>
      <c r="G18" s="419"/>
      <c r="H18" s="390"/>
      <c r="J18" s="252" t="s">
        <v>342</v>
      </c>
      <c r="K18" s="381" t="e">
        <f>+B18-KONSERNITULOSLASKELMA!B19</f>
        <v>#REF!</v>
      </c>
      <c r="L18" s="382" t="e">
        <f>+C18-KONSERNITULOSLASKELMA!C19</f>
        <v>#REF!</v>
      </c>
      <c r="M18" s="382" t="e">
        <f>+D18-KONSERNITULOSLASKELMA!D19</f>
        <v>#REF!</v>
      </c>
      <c r="N18" s="382" t="e">
        <f>+E18-KONSERNITULOSLASKELMA!E19</f>
        <v>#REF!</v>
      </c>
      <c r="O18" s="383" t="e">
        <f>+F18-KONSERNITULOSLASKELMA!#REF!</f>
        <v>#REF!</v>
      </c>
      <c r="Q18" s="204"/>
    </row>
    <row r="19" spans="1:17" x14ac:dyDescent="0.2">
      <c r="A19" s="424"/>
      <c r="B19" s="421"/>
      <c r="C19" s="422"/>
      <c r="D19" s="421"/>
      <c r="E19" s="422"/>
      <c r="F19" s="423"/>
      <c r="G19" s="431"/>
      <c r="H19" s="307"/>
      <c r="K19" s="380"/>
      <c r="L19" s="297"/>
      <c r="M19" s="297"/>
      <c r="N19" s="297"/>
      <c r="O19" s="270"/>
      <c r="Q19" s="204"/>
    </row>
    <row r="20" spans="1:17" x14ac:dyDescent="0.2">
      <c r="A20" s="432" t="s">
        <v>5</v>
      </c>
      <c r="B20" s="433" t="e">
        <f>B16+B18</f>
        <v>#REF!</v>
      </c>
      <c r="C20" s="434" t="e">
        <f>C16+C18</f>
        <v>#REF!</v>
      </c>
      <c r="D20" s="433" t="e">
        <f>D16+D18</f>
        <v>#REF!</v>
      </c>
      <c r="E20" s="434" t="e">
        <f>E16+E18</f>
        <v>#REF!</v>
      </c>
      <c r="F20" s="435" t="e">
        <f>F16+F18</f>
        <v>#REF!</v>
      </c>
      <c r="G20" s="419"/>
      <c r="H20" s="308"/>
      <c r="K20" s="381" t="e">
        <f>+B20-KONSERNITULOSLASKELMA!B23</f>
        <v>#REF!</v>
      </c>
      <c r="L20" s="382" t="e">
        <f>+C20-KONSERNITULOSLASKELMA!C23</f>
        <v>#REF!</v>
      </c>
      <c r="M20" s="382" t="e">
        <f>+D20-KONSERNITULOSLASKELMA!D23</f>
        <v>#REF!</v>
      </c>
      <c r="N20" s="382" t="e">
        <f>+E20-KONSERNITULOSLASKELMA!E23</f>
        <v>#REF!</v>
      </c>
      <c r="O20" s="383" t="e">
        <f>+F20-KONSERNITULOSLASKELMA!#REF!</f>
        <v>#REF!</v>
      </c>
      <c r="Q20" s="204"/>
    </row>
    <row r="21" spans="1:17" x14ac:dyDescent="0.2">
      <c r="A21" s="436"/>
      <c r="B21" s="421"/>
      <c r="C21" s="422"/>
      <c r="D21" s="421"/>
      <c r="E21" s="422"/>
      <c r="F21" s="423"/>
      <c r="G21" s="419"/>
      <c r="H21" s="307"/>
      <c r="K21" s="380"/>
      <c r="L21" s="297"/>
      <c r="M21" s="297"/>
      <c r="N21" s="297"/>
      <c r="O21" s="270"/>
      <c r="Q21" s="204"/>
    </row>
    <row r="22" spans="1:17" x14ac:dyDescent="0.2">
      <c r="A22" s="437" t="s">
        <v>6</v>
      </c>
      <c r="B22" s="438" t="e">
        <f>#REF!/1000000</f>
        <v>#REF!</v>
      </c>
      <c r="C22" s="439" t="e">
        <f>#REF!/1000000</f>
        <v>#REF!</v>
      </c>
      <c r="D22" s="438" t="e">
        <f>#REF!/1000000</f>
        <v>#REF!</v>
      </c>
      <c r="E22" s="439" t="e">
        <f>#REF!/1000000</f>
        <v>#REF!</v>
      </c>
      <c r="F22" s="440" t="e">
        <f>#REF!/1000000</f>
        <v>#REF!</v>
      </c>
      <c r="G22" s="419"/>
      <c r="H22" s="307"/>
      <c r="K22" s="381" t="e">
        <f>+B22-KONSERNITULOSLASKELMA!B25</f>
        <v>#REF!</v>
      </c>
      <c r="L22" s="382" t="e">
        <f>+C22-KONSERNITULOSLASKELMA!C25</f>
        <v>#REF!</v>
      </c>
      <c r="M22" s="382" t="e">
        <f>+D22-KONSERNITULOSLASKELMA!D25</f>
        <v>#REF!</v>
      </c>
      <c r="N22" s="382" t="e">
        <f>+E22-KONSERNITULOSLASKELMA!E25</f>
        <v>#REF!</v>
      </c>
      <c r="O22" s="383" t="e">
        <f>+F22-KONSERNITULOSLASKELMA!#REF!</f>
        <v>#REF!</v>
      </c>
      <c r="Q22" s="204"/>
    </row>
    <row r="23" spans="1:17" x14ac:dyDescent="0.2">
      <c r="A23" s="424"/>
      <c r="B23" s="441"/>
      <c r="C23" s="442"/>
      <c r="D23" s="441"/>
      <c r="E23" s="442"/>
      <c r="F23" s="443"/>
      <c r="G23" s="419"/>
      <c r="H23" s="307"/>
      <c r="K23" s="380"/>
      <c r="L23" s="297"/>
      <c r="M23" s="297"/>
      <c r="N23" s="297"/>
      <c r="O23" s="270"/>
      <c r="Q23" s="204"/>
    </row>
    <row r="24" spans="1:17" x14ac:dyDescent="0.2">
      <c r="A24" s="420" t="s">
        <v>7</v>
      </c>
      <c r="B24" s="421" t="e">
        <f>B20+B22</f>
        <v>#REF!</v>
      </c>
      <c r="C24" s="422" t="e">
        <f>C20+C22</f>
        <v>#REF!</v>
      </c>
      <c r="D24" s="421" t="e">
        <f>D20+D22</f>
        <v>#REF!</v>
      </c>
      <c r="E24" s="422" t="e">
        <f>E20+E22</f>
        <v>#REF!</v>
      </c>
      <c r="F24" s="423" t="e">
        <f>F20+F22</f>
        <v>#REF!</v>
      </c>
      <c r="G24" s="419"/>
      <c r="H24" s="307"/>
      <c r="K24" s="381" t="e">
        <f>+B24-KONSERNITULOSLASKELMA!B27</f>
        <v>#REF!</v>
      </c>
      <c r="L24" s="382" t="e">
        <f>+C24-KONSERNITULOSLASKELMA!C27</f>
        <v>#REF!</v>
      </c>
      <c r="M24" s="382" t="e">
        <f>+D24-KONSERNITULOSLASKELMA!D27</f>
        <v>#REF!</v>
      </c>
      <c r="N24" s="382" t="e">
        <f>+E24-KONSERNITULOSLASKELMA!E27</f>
        <v>#REF!</v>
      </c>
      <c r="O24" s="383" t="e">
        <f>+F24-KONSERNITULOSLASKELMA!#REF!</f>
        <v>#REF!</v>
      </c>
      <c r="Q24" s="204"/>
    </row>
    <row r="25" spans="1:17" x14ac:dyDescent="0.2">
      <c r="A25" s="424"/>
      <c r="B25" s="441"/>
      <c r="C25" s="442"/>
      <c r="D25" s="444"/>
      <c r="E25" s="445"/>
      <c r="F25" s="446"/>
      <c r="G25" s="419"/>
      <c r="H25" s="307"/>
      <c r="K25" s="380"/>
      <c r="L25" s="297"/>
      <c r="M25" s="297"/>
      <c r="N25" s="297"/>
      <c r="O25" s="270"/>
      <c r="Q25" s="204"/>
    </row>
    <row r="26" spans="1:17" x14ac:dyDescent="0.2">
      <c r="A26" s="429" t="s">
        <v>8</v>
      </c>
      <c r="B26" s="421"/>
      <c r="C26" s="422"/>
      <c r="D26" s="447"/>
      <c r="E26" s="448"/>
      <c r="F26" s="449"/>
      <c r="G26" s="419"/>
      <c r="H26" s="307"/>
      <c r="K26" s="380"/>
      <c r="L26" s="297"/>
      <c r="M26" s="297"/>
      <c r="N26" s="297"/>
      <c r="O26" s="270"/>
      <c r="Q26" s="204"/>
    </row>
    <row r="27" spans="1:17" x14ac:dyDescent="0.2">
      <c r="A27" s="424" t="s">
        <v>9</v>
      </c>
      <c r="B27" s="425" t="e">
        <f>B24+B28</f>
        <v>#REF!</v>
      </c>
      <c r="C27" s="426" t="e">
        <f>C24-C28</f>
        <v>#REF!</v>
      </c>
      <c r="D27" s="425" t="e">
        <f>D24+D28</f>
        <v>#REF!</v>
      </c>
      <c r="E27" s="426" t="e">
        <f>E24+E28</f>
        <v>#REF!</v>
      </c>
      <c r="F27" s="427" t="e">
        <f>F24+F28</f>
        <v>#REF!</v>
      </c>
      <c r="G27" s="419"/>
      <c r="H27" s="307"/>
      <c r="K27" s="381" t="e">
        <f>+B27-KONSERNITULOSLASKELMA!B30</f>
        <v>#REF!</v>
      </c>
      <c r="L27" s="382" t="e">
        <f>+C27-KONSERNITULOSLASKELMA!C30</f>
        <v>#REF!</v>
      </c>
      <c r="M27" s="382" t="e">
        <f>+D27-KONSERNITULOSLASKELMA!D30</f>
        <v>#REF!</v>
      </c>
      <c r="N27" s="382" t="e">
        <f>+E27-KONSERNITULOSLASKELMA!E30</f>
        <v>#REF!</v>
      </c>
      <c r="O27" s="383" t="e">
        <f>+F27-KONSERNITULOSLASKELMA!#REF!</f>
        <v>#REF!</v>
      </c>
      <c r="Q27" s="204"/>
    </row>
    <row r="28" spans="1:17" x14ac:dyDescent="0.2">
      <c r="A28" s="415" t="s">
        <v>152</v>
      </c>
      <c r="B28" s="421" t="e">
        <f>#REF!/1000000</f>
        <v>#REF!</v>
      </c>
      <c r="C28" s="422" t="e">
        <f>#REF!/1000000</f>
        <v>#REF!</v>
      </c>
      <c r="D28" s="421" t="e">
        <f>#REF!/1000000</f>
        <v>#REF!</v>
      </c>
      <c r="E28" s="422" t="e">
        <f>#REF!/1000000</f>
        <v>#REF!</v>
      </c>
      <c r="F28" s="423" t="e">
        <f>#REF!/1000000</f>
        <v>#REF!</v>
      </c>
      <c r="G28" s="419"/>
      <c r="H28" s="307"/>
      <c r="K28" s="381" t="e">
        <f>+B28-KONSERNITULOSLASKELMA!B31</f>
        <v>#REF!</v>
      </c>
      <c r="L28" s="382" t="e">
        <f>+C28-KONSERNITULOSLASKELMA!C31</f>
        <v>#REF!</v>
      </c>
      <c r="M28" s="382" t="e">
        <f>+D28-KONSERNITULOSLASKELMA!D31</f>
        <v>#REF!</v>
      </c>
      <c r="N28" s="382" t="e">
        <f>+E28-KONSERNITULOSLASKELMA!E31</f>
        <v>#REF!</v>
      </c>
      <c r="O28" s="383" t="e">
        <f>+F28-KONSERNITULOSLASKELMA!#REF!</f>
        <v>#REF!</v>
      </c>
      <c r="Q28" s="204"/>
    </row>
    <row r="29" spans="1:17" x14ac:dyDescent="0.2">
      <c r="A29" s="424"/>
      <c r="B29" s="450"/>
      <c r="C29" s="451"/>
      <c r="D29" s="452"/>
      <c r="E29" s="453"/>
      <c r="F29" s="454"/>
      <c r="G29" s="419"/>
      <c r="H29" s="307"/>
      <c r="K29" s="380"/>
      <c r="L29" s="297"/>
      <c r="M29" s="297"/>
      <c r="N29" s="297"/>
      <c r="O29" s="270"/>
      <c r="Q29" s="204"/>
    </row>
    <row r="30" spans="1:17" ht="25.5" x14ac:dyDescent="0.2">
      <c r="A30" s="455" t="s">
        <v>10</v>
      </c>
      <c r="B30" s="417"/>
      <c r="C30" s="416"/>
      <c r="D30" s="417"/>
      <c r="E30" s="416"/>
      <c r="F30" s="456"/>
      <c r="G30" s="419"/>
      <c r="H30" s="307"/>
      <c r="K30" s="380"/>
      <c r="L30" s="297"/>
      <c r="M30" s="297"/>
      <c r="N30" s="297"/>
      <c r="O30" s="270"/>
      <c r="Q30" s="204"/>
    </row>
    <row r="31" spans="1:17" x14ac:dyDescent="0.2">
      <c r="A31" s="415" t="s">
        <v>313</v>
      </c>
      <c r="B31" s="457" t="e">
        <f>#REF!</f>
        <v>#REF!</v>
      </c>
      <c r="C31" s="458" t="e">
        <f>#REF!</f>
        <v>#REF!</v>
      </c>
      <c r="D31" s="457" t="e">
        <f>#REF!</f>
        <v>#REF!</v>
      </c>
      <c r="E31" s="458" t="e">
        <f>#REF!</f>
        <v>#REF!</v>
      </c>
      <c r="F31" s="459">
        <v>1.1310683346393753</v>
      </c>
      <c r="G31" s="419"/>
      <c r="H31" s="307"/>
      <c r="K31" s="381" t="e">
        <f>+B31-KONSERNITULOSLASKELMA!B34</f>
        <v>#REF!</v>
      </c>
      <c r="L31" s="382" t="e">
        <f>+C31-KONSERNITULOSLASKELMA!C34</f>
        <v>#REF!</v>
      </c>
      <c r="M31" s="382" t="e">
        <f>+D31-KONSERNITULOSLASKELMA!D34</f>
        <v>#REF!</v>
      </c>
      <c r="N31" s="382" t="e">
        <f>+E31-KONSERNITULOSLASKELMA!E34</f>
        <v>#REF!</v>
      </c>
      <c r="O31" s="383" t="e">
        <f>+F31-KONSERNITULOSLASKELMA!#REF!</f>
        <v>#REF!</v>
      </c>
      <c r="Q31" s="204"/>
    </row>
    <row r="32" spans="1:17" x14ac:dyDescent="0.2">
      <c r="A32" s="460" t="s">
        <v>314</v>
      </c>
      <c r="B32" s="461" t="e">
        <f>#REF!</f>
        <v>#REF!</v>
      </c>
      <c r="C32" s="462" t="e">
        <f>#REF!</f>
        <v>#REF!</v>
      </c>
      <c r="D32" s="461" t="e">
        <f>#REF!</f>
        <v>#REF!</v>
      </c>
      <c r="E32" s="462" t="e">
        <f>#REF!</f>
        <v>#REF!</v>
      </c>
      <c r="F32" s="463">
        <v>1.1306301069055329</v>
      </c>
      <c r="G32" s="419"/>
      <c r="H32" s="310"/>
      <c r="K32" s="381" t="e">
        <f>+B32-KONSERNITULOSLASKELMA!B35</f>
        <v>#REF!</v>
      </c>
      <c r="L32" s="382" t="e">
        <f>+C32-KONSERNITULOSLASKELMA!C35</f>
        <v>#REF!</v>
      </c>
      <c r="M32" s="382" t="e">
        <f>+D32-KONSERNITULOSLASKELMA!D35</f>
        <v>#REF!</v>
      </c>
      <c r="N32" s="382" t="e">
        <f>+E32-KONSERNITULOSLASKELMA!E35</f>
        <v>#REF!</v>
      </c>
      <c r="O32" s="383" t="e">
        <f>+F32-KONSERNITULOSLASKELMA!#REF!</f>
        <v>#REF!</v>
      </c>
      <c r="Q32" s="204"/>
    </row>
    <row r="33" spans="1:17" x14ac:dyDescent="0.2">
      <c r="B33" s="227"/>
      <c r="H33" s="311"/>
      <c r="K33" s="384"/>
      <c r="L33" s="385"/>
      <c r="M33" s="385"/>
      <c r="N33" s="385"/>
      <c r="O33" s="386"/>
      <c r="Q33" s="204"/>
    </row>
    <row r="34" spans="1:17" x14ac:dyDescent="0.2">
      <c r="H34" s="311"/>
      <c r="Q34" s="204"/>
    </row>
    <row r="35" spans="1:17" ht="15.75" x14ac:dyDescent="0.25">
      <c r="A35" s="256" t="s">
        <v>360</v>
      </c>
      <c r="B35" s="468"/>
      <c r="C35" s="477"/>
      <c r="D35" s="256"/>
      <c r="E35" s="1051"/>
      <c r="F35" s="1051"/>
      <c r="G35" s="1052"/>
      <c r="H35" s="311"/>
      <c r="K35" s="382" t="e">
        <f>+B27-#REF!/1000000</f>
        <v>#REF!</v>
      </c>
      <c r="L35" s="382" t="e">
        <f>+C27-#REF!/1000000</f>
        <v>#REF!</v>
      </c>
      <c r="M35" s="382" t="e">
        <f>+D27-#REF!/1000000</f>
        <v>#REF!</v>
      </c>
      <c r="N35" s="382" t="e">
        <f>+E27-#REF!/1000000</f>
        <v>#REF!</v>
      </c>
      <c r="O35" s="382" t="e">
        <f>+F27-#REF!/1000000</f>
        <v>#REF!</v>
      </c>
    </row>
    <row r="36" spans="1:17" x14ac:dyDescent="0.2">
      <c r="A36" s="301" t="s">
        <v>371</v>
      </c>
      <c r="B36" s="469"/>
      <c r="C36" s="477"/>
      <c r="D36" s="1054" t="s">
        <v>344</v>
      </c>
      <c r="E36" s="1055"/>
      <c r="F36" s="1055"/>
      <c r="G36" s="1056"/>
      <c r="H36" s="311"/>
      <c r="K36" s="382"/>
      <c r="L36" s="382"/>
      <c r="M36" s="382"/>
      <c r="N36" s="382"/>
      <c r="O36" s="382"/>
    </row>
    <row r="37" spans="1:17" x14ac:dyDescent="0.2">
      <c r="A37" s="464" t="s">
        <v>354</v>
      </c>
      <c r="B37" s="465">
        <v>45680</v>
      </c>
      <c r="C37" s="419"/>
      <c r="D37" s="1057"/>
      <c r="E37" s="1058"/>
      <c r="F37" s="1058"/>
      <c r="G37" s="1059"/>
    </row>
    <row r="38" spans="1:17" x14ac:dyDescent="0.2">
      <c r="A38" s="464" t="s">
        <v>355</v>
      </c>
      <c r="B38" s="465">
        <v>-9501.4399999999987</v>
      </c>
      <c r="C38" s="419"/>
      <c r="D38" s="1060" t="s">
        <v>368</v>
      </c>
      <c r="E38" s="1061"/>
      <c r="F38" s="1061"/>
      <c r="G38" s="1062"/>
    </row>
    <row r="39" spans="1:17" x14ac:dyDescent="0.2">
      <c r="A39" s="464" t="s">
        <v>356</v>
      </c>
      <c r="B39" s="465">
        <v>186.7602</v>
      </c>
      <c r="C39" s="419"/>
      <c r="D39" s="1063" t="s">
        <v>369</v>
      </c>
      <c r="E39" s="1064"/>
      <c r="F39" s="1064"/>
      <c r="G39" s="1065"/>
    </row>
    <row r="40" spans="1:17" ht="14.25" customHeight="1" x14ac:dyDescent="0.2">
      <c r="A40" s="464" t="s">
        <v>357</v>
      </c>
      <c r="B40" s="465">
        <v>-1239.54929148319</v>
      </c>
      <c r="C40" s="419"/>
      <c r="D40" s="1069" t="s">
        <v>370</v>
      </c>
      <c r="E40" s="1070"/>
      <c r="F40" s="1070"/>
      <c r="G40" s="1071"/>
    </row>
    <row r="41" spans="1:17" x14ac:dyDescent="0.2">
      <c r="A41" s="464" t="s">
        <v>358</v>
      </c>
      <c r="B41" s="465">
        <v>-10554.229091483188</v>
      </c>
      <c r="C41" s="419"/>
      <c r="D41" s="1069"/>
      <c r="E41" s="1070"/>
      <c r="F41" s="1070"/>
      <c r="G41" s="1071"/>
    </row>
    <row r="42" spans="1:17" x14ac:dyDescent="0.2">
      <c r="A42" s="466" t="s">
        <v>359</v>
      </c>
      <c r="B42" s="467">
        <v>-0.23104704666119064</v>
      </c>
      <c r="C42" s="419"/>
      <c r="D42" s="1066"/>
      <c r="E42" s="1067"/>
      <c r="F42" s="1067"/>
      <c r="G42" s="1068"/>
    </row>
    <row r="43" spans="1:17" x14ac:dyDescent="0.2">
      <c r="A43" s="419"/>
      <c r="B43" s="419"/>
      <c r="C43" s="419"/>
      <c r="D43" s="419"/>
      <c r="E43" s="419"/>
      <c r="F43" s="419"/>
      <c r="G43" s="419"/>
    </row>
    <row r="44" spans="1:17" x14ac:dyDescent="0.2">
      <c r="A44" s="419"/>
      <c r="B44" s="419"/>
      <c r="C44" s="419"/>
      <c r="D44" s="419"/>
      <c r="E44" s="419"/>
      <c r="F44" s="419"/>
      <c r="G44" s="419"/>
    </row>
    <row r="45" spans="1:17" ht="15.75" x14ac:dyDescent="0.25">
      <c r="A45" s="256" t="s">
        <v>361</v>
      </c>
      <c r="B45" s="468"/>
      <c r="C45" s="419"/>
      <c r="D45" s="256"/>
      <c r="E45" s="1051"/>
      <c r="F45" s="1051"/>
      <c r="G45" s="1052"/>
    </row>
    <row r="46" spans="1:17" x14ac:dyDescent="0.2">
      <c r="A46" s="301" t="s">
        <v>328</v>
      </c>
      <c r="B46" s="469"/>
      <c r="C46" s="419"/>
      <c r="D46" s="1054" t="s">
        <v>344</v>
      </c>
      <c r="E46" s="1055"/>
      <c r="F46" s="1055"/>
      <c r="G46" s="1056"/>
    </row>
    <row r="47" spans="1:17" x14ac:dyDescent="0.2">
      <c r="A47" s="464" t="s">
        <v>5</v>
      </c>
      <c r="B47" s="470" t="e">
        <f>#REF!/1000000</f>
        <v>#REF!</v>
      </c>
      <c r="C47" s="419"/>
      <c r="D47" s="1057"/>
      <c r="E47" s="1058"/>
      <c r="F47" s="1058"/>
      <c r="G47" s="1059"/>
    </row>
    <row r="48" spans="1:17" x14ac:dyDescent="0.2">
      <c r="A48" s="464"/>
      <c r="B48" s="470"/>
      <c r="C48" s="419"/>
      <c r="D48" s="1060"/>
      <c r="E48" s="1061"/>
      <c r="F48" s="1061"/>
      <c r="G48" s="1062"/>
    </row>
    <row r="49" spans="1:7" x14ac:dyDescent="0.2">
      <c r="A49" s="464" t="s">
        <v>362</v>
      </c>
      <c r="B49" s="470">
        <v>-7.5327029999999997</v>
      </c>
      <c r="C49" s="419"/>
      <c r="D49" s="1063" t="s">
        <v>372</v>
      </c>
      <c r="E49" s="1064"/>
      <c r="F49" s="1064"/>
      <c r="G49" s="1065"/>
    </row>
    <row r="50" spans="1:7" x14ac:dyDescent="0.2">
      <c r="A50" s="464" t="s">
        <v>363</v>
      </c>
      <c r="B50" s="470">
        <v>-1.2631E-2</v>
      </c>
      <c r="C50" s="419"/>
      <c r="D50" s="471"/>
      <c r="E50" s="472"/>
      <c r="F50" s="472"/>
      <c r="G50" s="473"/>
    </row>
    <row r="51" spans="1:7" x14ac:dyDescent="0.2">
      <c r="A51" s="464" t="s">
        <v>364</v>
      </c>
      <c r="B51" s="470">
        <v>1.160094</v>
      </c>
      <c r="C51" s="419"/>
      <c r="D51" s="1069" t="s">
        <v>364</v>
      </c>
      <c r="E51" s="1070"/>
      <c r="F51" s="1070"/>
      <c r="G51" s="1071"/>
    </row>
    <row r="52" spans="1:7" x14ac:dyDescent="0.2">
      <c r="A52" s="464" t="s">
        <v>365</v>
      </c>
      <c r="B52" s="470">
        <v>-1.1537379999999999</v>
      </c>
      <c r="C52" s="419"/>
      <c r="D52" s="1069" t="s">
        <v>364</v>
      </c>
      <c r="E52" s="1070"/>
      <c r="F52" s="1070"/>
      <c r="G52" s="1071"/>
    </row>
    <row r="53" spans="1:7" x14ac:dyDescent="0.2">
      <c r="A53" s="464" t="s">
        <v>366</v>
      </c>
      <c r="B53" s="470">
        <v>8.9999999999999993E-3</v>
      </c>
      <c r="C53" s="419"/>
      <c r="D53" s="1069" t="s">
        <v>366</v>
      </c>
      <c r="E53" s="1070"/>
      <c r="F53" s="1070"/>
      <c r="G53" s="1071"/>
    </row>
    <row r="54" spans="1:7" x14ac:dyDescent="0.2">
      <c r="A54" s="464" t="s">
        <v>367</v>
      </c>
      <c r="B54" s="470">
        <f>SUM(B49:B53)</f>
        <v>-7.5299779999999989</v>
      </c>
      <c r="C54" s="419"/>
      <c r="D54" s="474"/>
      <c r="E54" s="475"/>
      <c r="F54" s="475"/>
      <c r="G54" s="476"/>
    </row>
    <row r="55" spans="1:7" x14ac:dyDescent="0.2">
      <c r="A55" s="466" t="s">
        <v>359</v>
      </c>
      <c r="B55" s="467" t="e">
        <f>B54/B47</f>
        <v>#REF!</v>
      </c>
      <c r="C55" s="419"/>
      <c r="D55" s="1066"/>
      <c r="E55" s="1067"/>
      <c r="F55" s="1067"/>
      <c r="G55" s="1068"/>
    </row>
  </sheetData>
  <mergeCells count="17">
    <mergeCell ref="D47:G47"/>
    <mergeCell ref="D48:G48"/>
    <mergeCell ref="D49:G49"/>
    <mergeCell ref="D55:G55"/>
    <mergeCell ref="D51:G51"/>
    <mergeCell ref="D52:G52"/>
    <mergeCell ref="D53:G53"/>
    <mergeCell ref="E45:G45"/>
    <mergeCell ref="H8:H9"/>
    <mergeCell ref="D36:G36"/>
    <mergeCell ref="D46:G46"/>
    <mergeCell ref="E35:G35"/>
    <mergeCell ref="D37:G37"/>
    <mergeCell ref="D38:G38"/>
    <mergeCell ref="D39:G39"/>
    <mergeCell ref="D42:G42"/>
    <mergeCell ref="D40:G41"/>
  </mergeCells>
  <pageMargins left="0.99" right="0.27" top="0.98425196850393704" bottom="0" header="0.79" footer="0.4921259845"/>
  <pageSetup paperSize="9" fitToHeight="7" orientation="portrait" horizontalDpi="1200" verticalDpi="12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Taul24">
    <pageSetUpPr fitToPage="1"/>
  </sheetPr>
  <dimension ref="A1:E55"/>
  <sheetViews>
    <sheetView view="pageBreakPreview" zoomScale="55" zoomScaleNormal="70" zoomScaleSheetLayoutView="55" workbookViewId="0"/>
  </sheetViews>
  <sheetFormatPr defaultColWidth="9.140625" defaultRowHeight="15" x14ac:dyDescent="0.2"/>
  <cols>
    <col min="1" max="1" width="37" style="255" customWidth="1"/>
    <col min="2" max="2" width="18.85546875" style="837" customWidth="1"/>
    <col min="3" max="3" width="17.140625" style="837" customWidth="1"/>
    <col min="4" max="4" width="18.42578125" style="837" customWidth="1"/>
    <col min="5" max="5" width="18.140625" style="837" customWidth="1"/>
    <col min="6" max="16384" width="9.140625" style="255"/>
  </cols>
  <sheetData>
    <row r="1" spans="1:5" ht="15.75" x14ac:dyDescent="0.25">
      <c r="A1" s="188" t="s">
        <v>85</v>
      </c>
    </row>
    <row r="2" spans="1:5" x14ac:dyDescent="0.2">
      <c r="A2" s="787"/>
    </row>
    <row r="3" spans="1:5" ht="15.75" x14ac:dyDescent="0.25">
      <c r="A3" s="188" t="s">
        <v>164</v>
      </c>
    </row>
    <row r="4" spans="1:5" x14ac:dyDescent="0.2">
      <c r="A4" s="837"/>
    </row>
    <row r="5" spans="1:5" ht="63.75" customHeight="1" x14ac:dyDescent="0.25">
      <c r="A5" s="839" t="s">
        <v>568</v>
      </c>
      <c r="B5" s="840" t="s">
        <v>470</v>
      </c>
      <c r="C5" s="840" t="s">
        <v>165</v>
      </c>
      <c r="D5" s="840" t="s">
        <v>166</v>
      </c>
      <c r="E5" s="841" t="s">
        <v>325</v>
      </c>
    </row>
    <row r="6" spans="1:5" ht="15.75" x14ac:dyDescent="0.25">
      <c r="A6" s="842"/>
      <c r="B6" s="843"/>
      <c r="C6" s="843"/>
      <c r="D6" s="844"/>
      <c r="E6" s="845"/>
    </row>
    <row r="7" spans="1:5" ht="17.25" customHeight="1" x14ac:dyDescent="0.25">
      <c r="A7" s="847" t="s">
        <v>167</v>
      </c>
      <c r="B7" s="848"/>
      <c r="C7" s="843"/>
      <c r="D7" s="849"/>
    </row>
    <row r="8" spans="1:5" ht="17.25" customHeight="1" x14ac:dyDescent="0.2">
      <c r="A8" s="255" t="s">
        <v>168</v>
      </c>
      <c r="B8" s="920" t="s">
        <v>200</v>
      </c>
      <c r="C8" s="920"/>
      <c r="D8" s="920" t="s">
        <v>200</v>
      </c>
      <c r="E8" s="850">
        <v>2</v>
      </c>
    </row>
    <row r="9" spans="1:5" ht="17.25" customHeight="1" x14ac:dyDescent="0.2">
      <c r="A9" s="255" t="s">
        <v>25</v>
      </c>
      <c r="B9" s="848">
        <v>1.3709630044594538</v>
      </c>
      <c r="C9" s="848"/>
      <c r="D9" s="848">
        <v>1.3709630044594538</v>
      </c>
      <c r="E9" s="850"/>
    </row>
    <row r="10" spans="1:5" ht="17.25" customHeight="1" x14ac:dyDescent="0.2">
      <c r="B10" s="848"/>
      <c r="C10" s="848"/>
      <c r="D10" s="848"/>
    </row>
    <row r="11" spans="1:5" ht="17.25" customHeight="1" x14ac:dyDescent="0.25">
      <c r="A11" s="851" t="s">
        <v>169</v>
      </c>
      <c r="B11" s="848"/>
      <c r="C11" s="848"/>
      <c r="D11" s="848"/>
    </row>
    <row r="12" spans="1:5" ht="17.25" customHeight="1" x14ac:dyDescent="0.2">
      <c r="A12" s="852" t="s">
        <v>29</v>
      </c>
      <c r="B12" s="848">
        <v>106.81653140018597</v>
      </c>
      <c r="C12" s="848"/>
      <c r="D12" s="848">
        <v>106.81653140018597</v>
      </c>
    </row>
    <row r="13" spans="1:5" ht="17.25" customHeight="1" x14ac:dyDescent="0.2">
      <c r="A13" s="852" t="s">
        <v>168</v>
      </c>
      <c r="B13" s="848">
        <v>0</v>
      </c>
      <c r="C13" s="848"/>
      <c r="D13" s="848">
        <v>0</v>
      </c>
    </row>
    <row r="14" spans="1:5" ht="17.25" customHeight="1" x14ac:dyDescent="0.2">
      <c r="A14" s="852" t="s">
        <v>125</v>
      </c>
      <c r="B14" s="848"/>
      <c r="C14" s="848">
        <v>1.220415E-2</v>
      </c>
      <c r="D14" s="848">
        <v>1.220415E-2</v>
      </c>
      <c r="E14" s="838"/>
    </row>
    <row r="15" spans="1:5" ht="17.25" customHeight="1" x14ac:dyDescent="0.2">
      <c r="A15" s="853" t="s">
        <v>30</v>
      </c>
      <c r="B15" s="854">
        <v>41.810407033069296</v>
      </c>
      <c r="C15" s="854"/>
      <c r="D15" s="854">
        <v>41.810407033069296</v>
      </c>
    </row>
    <row r="16" spans="1:5" ht="17.25" customHeight="1" x14ac:dyDescent="0.2">
      <c r="A16" s="255" t="s">
        <v>170</v>
      </c>
      <c r="B16" s="848">
        <v>149.99790143771472</v>
      </c>
      <c r="C16" s="848">
        <v>1.220415E-2</v>
      </c>
      <c r="D16" s="848">
        <v>150.01010558771472</v>
      </c>
    </row>
    <row r="17" spans="1:5" ht="17.25" customHeight="1" x14ac:dyDescent="0.2">
      <c r="B17" s="855"/>
      <c r="C17" s="855"/>
      <c r="D17" s="855"/>
    </row>
    <row r="18" spans="1:5" ht="17.25" customHeight="1" x14ac:dyDescent="0.25">
      <c r="A18" s="847" t="s">
        <v>171</v>
      </c>
      <c r="B18" s="856"/>
      <c r="C18" s="855"/>
      <c r="D18" s="857"/>
      <c r="E18" s="858"/>
    </row>
    <row r="19" spans="1:5" ht="17.25" customHeight="1" x14ac:dyDescent="0.2">
      <c r="A19" s="852" t="s">
        <v>144</v>
      </c>
      <c r="B19" s="848">
        <v>99.583151270000315</v>
      </c>
      <c r="C19" s="859"/>
      <c r="D19" s="848">
        <v>99.583151270000315</v>
      </c>
      <c r="E19" s="850">
        <v>2</v>
      </c>
    </row>
    <row r="20" spans="1:5" ht="17.25" customHeight="1" x14ac:dyDescent="0.2">
      <c r="A20" s="852" t="s">
        <v>499</v>
      </c>
      <c r="B20" s="848">
        <v>62.048982475269696</v>
      </c>
      <c r="C20" s="859"/>
      <c r="D20" s="848">
        <v>62.048982475269696</v>
      </c>
      <c r="E20" s="850"/>
    </row>
    <row r="21" spans="1:5" s="771" customFormat="1" ht="17.25" customHeight="1" x14ac:dyDescent="0.2">
      <c r="A21" s="255"/>
      <c r="B21" s="848"/>
      <c r="C21" s="848"/>
      <c r="D21" s="848"/>
      <c r="E21" s="837"/>
    </row>
    <row r="22" spans="1:5" ht="17.25" customHeight="1" x14ac:dyDescent="0.25">
      <c r="A22" s="851" t="s">
        <v>172</v>
      </c>
      <c r="B22" s="848"/>
      <c r="C22" s="848"/>
      <c r="D22" s="848"/>
    </row>
    <row r="23" spans="1:5" ht="17.25" customHeight="1" x14ac:dyDescent="0.2">
      <c r="A23" s="852" t="s">
        <v>144</v>
      </c>
      <c r="B23" s="848">
        <v>0</v>
      </c>
      <c r="C23" s="859"/>
      <c r="D23" s="848">
        <v>0</v>
      </c>
    </row>
    <row r="24" spans="1:5" ht="17.25" customHeight="1" x14ac:dyDescent="0.2">
      <c r="A24" s="852" t="s">
        <v>499</v>
      </c>
      <c r="B24" s="848">
        <v>15.796712160636799</v>
      </c>
      <c r="C24" s="859"/>
      <c r="D24" s="848">
        <v>15.796712160636799</v>
      </c>
    </row>
    <row r="25" spans="1:5" ht="17.25" customHeight="1" x14ac:dyDescent="0.2">
      <c r="A25" s="852" t="s">
        <v>47</v>
      </c>
      <c r="B25" s="848">
        <v>80.723784382124194</v>
      </c>
      <c r="C25" s="848"/>
      <c r="D25" s="848">
        <v>80.723784382124194</v>
      </c>
    </row>
    <row r="26" spans="1:5" ht="17.25" customHeight="1" x14ac:dyDescent="0.2">
      <c r="A26" s="860" t="s">
        <v>126</v>
      </c>
      <c r="B26" s="854"/>
      <c r="C26" s="854">
        <v>0.88883175000000003</v>
      </c>
      <c r="D26" s="854">
        <v>0.88883175000000003</v>
      </c>
      <c r="E26" s="838">
        <v>2</v>
      </c>
    </row>
    <row r="27" spans="1:5" ht="17.25" customHeight="1" x14ac:dyDescent="0.2">
      <c r="A27" s="837" t="s">
        <v>173</v>
      </c>
      <c r="B27" s="848">
        <v>258.15263028803099</v>
      </c>
      <c r="C27" s="848">
        <v>0.88883175000000003</v>
      </c>
      <c r="D27" s="848">
        <v>259.041462038031</v>
      </c>
    </row>
    <row r="28" spans="1:5" ht="18.95" customHeight="1" x14ac:dyDescent="0.2">
      <c r="B28" s="846"/>
      <c r="C28" s="846"/>
      <c r="D28" s="846"/>
      <c r="E28" s="846"/>
    </row>
    <row r="29" spans="1:5" ht="18.95" customHeight="1" x14ac:dyDescent="0.2">
      <c r="A29" s="861" t="s">
        <v>500</v>
      </c>
    </row>
    <row r="30" spans="1:5" ht="18.95" customHeight="1" x14ac:dyDescent="0.2">
      <c r="A30" s="1046"/>
    </row>
    <row r="31" spans="1:5" ht="63" customHeight="1" x14ac:dyDescent="0.25">
      <c r="A31" s="839" t="s">
        <v>569</v>
      </c>
      <c r="B31" s="840" t="s">
        <v>470</v>
      </c>
      <c r="C31" s="840" t="s">
        <v>165</v>
      </c>
      <c r="D31" s="840" t="s">
        <v>166</v>
      </c>
      <c r="E31" s="841" t="s">
        <v>325</v>
      </c>
    </row>
    <row r="32" spans="1:5" ht="18.95" customHeight="1" x14ac:dyDescent="0.25">
      <c r="A32" s="842"/>
      <c r="B32" s="843"/>
      <c r="C32" s="843"/>
      <c r="D32" s="844"/>
      <c r="E32" s="845"/>
    </row>
    <row r="33" spans="1:5" ht="18.95" customHeight="1" x14ac:dyDescent="0.25">
      <c r="A33" s="847" t="s">
        <v>167</v>
      </c>
      <c r="B33" s="843"/>
      <c r="C33" s="843"/>
      <c r="D33" s="849"/>
    </row>
    <row r="34" spans="1:5" ht="17.25" customHeight="1" x14ac:dyDescent="0.2">
      <c r="A34" s="255" t="s">
        <v>168</v>
      </c>
      <c r="B34" s="1036">
        <v>6.8057638437882706E-2</v>
      </c>
      <c r="C34" s="920"/>
      <c r="D34" s="848">
        <v>6.8057638437882706E-2</v>
      </c>
      <c r="E34" s="850">
        <v>2</v>
      </c>
    </row>
    <row r="35" spans="1:5" ht="17.25" customHeight="1" x14ac:dyDescent="0.2">
      <c r="A35" s="255" t="s">
        <v>25</v>
      </c>
      <c r="B35" s="848">
        <v>1.9180057077997481</v>
      </c>
      <c r="C35" s="848"/>
      <c r="D35" s="848">
        <v>1.9180057077997481</v>
      </c>
      <c r="E35" s="850"/>
    </row>
    <row r="36" spans="1:5" ht="17.25" customHeight="1" x14ac:dyDescent="0.2">
      <c r="B36" s="848"/>
      <c r="C36" s="848"/>
      <c r="D36" s="848"/>
    </row>
    <row r="37" spans="1:5" ht="17.25" customHeight="1" x14ac:dyDescent="0.25">
      <c r="A37" s="851" t="s">
        <v>169</v>
      </c>
      <c r="B37" s="848"/>
      <c r="C37" s="848"/>
      <c r="D37" s="848"/>
    </row>
    <row r="38" spans="1:5" ht="17.25" customHeight="1" x14ac:dyDescent="0.2">
      <c r="A38" s="852" t="s">
        <v>29</v>
      </c>
      <c r="B38" s="848">
        <v>119.81461176249685</v>
      </c>
      <c r="C38" s="848"/>
      <c r="D38" s="848">
        <v>119.81461176249685</v>
      </c>
    </row>
    <row r="39" spans="1:5" ht="17.25" customHeight="1" x14ac:dyDescent="0.2">
      <c r="A39" s="852" t="s">
        <v>168</v>
      </c>
      <c r="B39" s="848">
        <v>0.18292043489544998</v>
      </c>
      <c r="C39" s="848"/>
      <c r="D39" s="848">
        <v>0.18292043489544998</v>
      </c>
    </row>
    <row r="40" spans="1:5" ht="17.25" customHeight="1" x14ac:dyDescent="0.2">
      <c r="A40" s="852" t="s">
        <v>125</v>
      </c>
      <c r="B40" s="848"/>
      <c r="C40" s="848">
        <v>2.0102499999999999E-3</v>
      </c>
      <c r="D40" s="848">
        <v>2.0102499999999999E-3</v>
      </c>
      <c r="E40" s="838"/>
    </row>
    <row r="41" spans="1:5" ht="17.25" customHeight="1" x14ac:dyDescent="0.2">
      <c r="A41" s="853" t="s">
        <v>30</v>
      </c>
      <c r="B41" s="854">
        <v>54.322024760126901</v>
      </c>
      <c r="C41" s="854"/>
      <c r="D41" s="854">
        <v>54.322024760126901</v>
      </c>
    </row>
    <row r="42" spans="1:5" ht="17.25" customHeight="1" x14ac:dyDescent="0.2">
      <c r="A42" s="255" t="s">
        <v>170</v>
      </c>
      <c r="B42" s="848">
        <v>176.30562030375683</v>
      </c>
      <c r="C42" s="848">
        <v>2.0102499999999999E-3</v>
      </c>
      <c r="D42" s="848">
        <v>176.30763055375684</v>
      </c>
    </row>
    <row r="43" spans="1:5" ht="17.25" customHeight="1" x14ac:dyDescent="0.2">
      <c r="B43" s="855"/>
      <c r="C43" s="855"/>
      <c r="D43" s="855"/>
    </row>
    <row r="44" spans="1:5" ht="17.25" customHeight="1" x14ac:dyDescent="0.25">
      <c r="A44" s="847" t="s">
        <v>171</v>
      </c>
      <c r="B44" s="856"/>
      <c r="C44" s="855"/>
      <c r="D44" s="857"/>
      <c r="E44" s="858"/>
    </row>
    <row r="45" spans="1:5" ht="17.25" customHeight="1" x14ac:dyDescent="0.2">
      <c r="A45" s="852" t="s">
        <v>144</v>
      </c>
      <c r="B45" s="848">
        <v>124.46067922999998</v>
      </c>
      <c r="C45" s="859"/>
      <c r="D45" s="848">
        <v>124.46067922999998</v>
      </c>
      <c r="E45" s="850">
        <v>2</v>
      </c>
    </row>
    <row r="46" spans="1:5" ht="17.25" customHeight="1" x14ac:dyDescent="0.2">
      <c r="A46" s="852" t="s">
        <v>311</v>
      </c>
      <c r="B46" s="848">
        <v>20.329062050000001</v>
      </c>
      <c r="C46" s="859"/>
      <c r="D46" s="848">
        <v>20.329062050000001</v>
      </c>
      <c r="E46" s="850"/>
    </row>
    <row r="47" spans="1:5" ht="17.25" customHeight="1" x14ac:dyDescent="0.2">
      <c r="B47" s="848"/>
      <c r="C47" s="848"/>
      <c r="D47" s="848"/>
    </row>
    <row r="48" spans="1:5" ht="17.25" customHeight="1" x14ac:dyDescent="0.25">
      <c r="A48" s="851" t="s">
        <v>172</v>
      </c>
      <c r="B48" s="848"/>
      <c r="C48" s="848"/>
      <c r="D48" s="848"/>
    </row>
    <row r="49" spans="1:5" ht="17.25" customHeight="1" x14ac:dyDescent="0.2">
      <c r="A49" s="852" t="s">
        <v>144</v>
      </c>
      <c r="B49" s="848">
        <v>3.8547071699999997</v>
      </c>
      <c r="C49" s="859"/>
      <c r="D49" s="848">
        <v>3.8547071699999997</v>
      </c>
    </row>
    <row r="50" spans="1:5" ht="17.25" customHeight="1" x14ac:dyDescent="0.2">
      <c r="A50" s="852" t="s">
        <v>311</v>
      </c>
      <c r="B50" s="848">
        <v>3.5123155600000002</v>
      </c>
      <c r="C50" s="859"/>
      <c r="D50" s="848">
        <v>3.5123155600000002</v>
      </c>
    </row>
    <row r="51" spans="1:5" ht="17.25" customHeight="1" x14ac:dyDescent="0.2">
      <c r="A51" s="852" t="s">
        <v>47</v>
      </c>
      <c r="B51" s="848">
        <v>87.0139675664728</v>
      </c>
      <c r="C51" s="848"/>
      <c r="D51" s="848">
        <v>87.0139675664728</v>
      </c>
    </row>
    <row r="52" spans="1:5" ht="17.25" customHeight="1" x14ac:dyDescent="0.2">
      <c r="A52" s="860" t="s">
        <v>126</v>
      </c>
      <c r="B52" s="854"/>
      <c r="C52" s="854">
        <v>0.54429145999999995</v>
      </c>
      <c r="D52" s="854">
        <v>0.54429145999999995</v>
      </c>
      <c r="E52" s="838">
        <v>2</v>
      </c>
    </row>
    <row r="53" spans="1:5" ht="17.25" customHeight="1" x14ac:dyDescent="0.2">
      <c r="A53" s="837" t="s">
        <v>173</v>
      </c>
      <c r="B53" s="848">
        <v>239.1707315764728</v>
      </c>
      <c r="C53" s="848">
        <v>0.54429145999999995</v>
      </c>
      <c r="D53" s="848">
        <v>239.71502303647281</v>
      </c>
    </row>
    <row r="54" spans="1:5" x14ac:dyDescent="0.2">
      <c r="A54" s="771"/>
      <c r="B54" s="843"/>
      <c r="C54" s="843"/>
      <c r="D54" s="843"/>
    </row>
    <row r="55" spans="1:5" x14ac:dyDescent="0.2">
      <c r="A55" s="861" t="s">
        <v>332</v>
      </c>
    </row>
  </sheetData>
  <pageMargins left="0.75" right="0.28000000000000003" top="1" bottom="1" header="0.4921259845" footer="0.4921259845"/>
  <pageSetup paperSize="9" scale="66"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Taul13">
    <pageSetUpPr fitToPage="1"/>
  </sheetPr>
  <dimension ref="A1:C45"/>
  <sheetViews>
    <sheetView view="pageBreakPreview" zoomScaleNormal="100" zoomScaleSheetLayoutView="100" workbookViewId="0"/>
  </sheetViews>
  <sheetFormatPr defaultColWidth="9.140625" defaultRowHeight="12.75" x14ac:dyDescent="0.2"/>
  <cols>
    <col min="1" max="1" width="49.5703125" style="158" customWidth="1"/>
    <col min="2" max="2" width="11.42578125" style="241" customWidth="1"/>
    <col min="3" max="3" width="9.140625" style="581"/>
    <col min="4" max="16384" width="9.140625" style="158"/>
  </cols>
  <sheetData>
    <row r="1" spans="1:3" ht="15.75" x14ac:dyDescent="0.25">
      <c r="A1" s="191" t="s">
        <v>401</v>
      </c>
      <c r="C1" s="176"/>
    </row>
    <row r="2" spans="1:3" x14ac:dyDescent="0.2">
      <c r="B2" s="242"/>
      <c r="C2" s="176"/>
    </row>
    <row r="3" spans="1:3" x14ac:dyDescent="0.2">
      <c r="A3" s="159" t="s">
        <v>95</v>
      </c>
      <c r="C3" s="176"/>
    </row>
    <row r="4" spans="1:3" x14ac:dyDescent="0.2">
      <c r="A4" s="159"/>
      <c r="B4" s="394"/>
      <c r="C4" s="638"/>
    </row>
    <row r="5" spans="1:3" x14ac:dyDescent="0.2">
      <c r="A5" s="160" t="s">
        <v>297</v>
      </c>
      <c r="B5" s="251" t="s">
        <v>567</v>
      </c>
      <c r="C5" s="251" t="s">
        <v>432</v>
      </c>
    </row>
    <row r="7" spans="1:3" ht="18.95" customHeight="1" x14ac:dyDescent="0.2">
      <c r="A7" s="161" t="s">
        <v>123</v>
      </c>
      <c r="B7" s="395"/>
      <c r="C7" s="395"/>
    </row>
    <row r="8" spans="1:3" ht="18.95" customHeight="1" x14ac:dyDescent="0.2">
      <c r="A8" s="162" t="s">
        <v>146</v>
      </c>
      <c r="B8" s="695">
        <v>0.147871</v>
      </c>
      <c r="C8" s="686">
        <v>0.147871</v>
      </c>
    </row>
    <row r="9" spans="1:3" ht="18.95" customHeight="1" x14ac:dyDescent="0.2">
      <c r="A9" s="163" t="s">
        <v>96</v>
      </c>
      <c r="B9" s="695">
        <v>0.1229889</v>
      </c>
      <c r="C9" s="686">
        <v>0.11328834</v>
      </c>
    </row>
    <row r="10" spans="1:3" ht="18.95" customHeight="1" x14ac:dyDescent="0.2">
      <c r="A10" s="158" t="s">
        <v>97</v>
      </c>
      <c r="B10" s="695">
        <v>11.145541590000001</v>
      </c>
      <c r="C10" s="686">
        <v>10.284191590000001</v>
      </c>
    </row>
    <row r="11" spans="1:3" ht="18.95" customHeight="1" x14ac:dyDescent="0.2"/>
    <row r="12" spans="1:3" x14ac:dyDescent="0.2">
      <c r="A12" s="158" t="s">
        <v>117</v>
      </c>
    </row>
    <row r="14" spans="1:3" x14ac:dyDescent="0.2">
      <c r="A14" s="159" t="s">
        <v>100</v>
      </c>
      <c r="C14" s="241"/>
    </row>
    <row r="15" spans="1:3" x14ac:dyDescent="0.2">
      <c r="A15" s="159"/>
      <c r="C15" s="241"/>
    </row>
    <row r="16" spans="1:3" ht="20.100000000000001" customHeight="1" x14ac:dyDescent="0.2">
      <c r="A16" s="166" t="s">
        <v>158</v>
      </c>
      <c r="C16" s="241"/>
    </row>
    <row r="17" spans="1:3" ht="20.100000000000001" customHeight="1" x14ac:dyDescent="0.2">
      <c r="A17" s="157"/>
    </row>
    <row r="18" spans="1:3" ht="20.100000000000001" customHeight="1" x14ac:dyDescent="0.2">
      <c r="A18" s="160" t="s">
        <v>297</v>
      </c>
      <c r="B18" s="251" t="s">
        <v>567</v>
      </c>
      <c r="C18" s="251" t="s">
        <v>432</v>
      </c>
    </row>
    <row r="19" spans="1:3" ht="20.100000000000001" customHeight="1" x14ac:dyDescent="0.2">
      <c r="A19" s="167"/>
      <c r="B19" s="786"/>
      <c r="C19" s="580"/>
    </row>
    <row r="20" spans="1:3" ht="15" customHeight="1" x14ac:dyDescent="0.2">
      <c r="A20" s="157" t="s">
        <v>201</v>
      </c>
      <c r="B20" s="166"/>
    </row>
    <row r="21" spans="1:3" ht="15" customHeight="1" x14ac:dyDescent="0.2">
      <c r="A21" s="157"/>
      <c r="B21" s="166"/>
    </row>
    <row r="22" spans="1:3" ht="15" customHeight="1" x14ac:dyDescent="0.2">
      <c r="A22" s="158" t="s">
        <v>98</v>
      </c>
      <c r="B22" s="697" t="s">
        <v>200</v>
      </c>
      <c r="C22" s="688">
        <v>0.90909091000000009</v>
      </c>
    </row>
    <row r="23" spans="1:3" ht="15" customHeight="1" x14ac:dyDescent="0.2">
      <c r="A23" s="158" t="s">
        <v>99</v>
      </c>
      <c r="B23" s="697">
        <v>30</v>
      </c>
      <c r="C23" s="688" t="s">
        <v>200</v>
      </c>
    </row>
    <row r="24" spans="1:3" ht="15" customHeight="1" x14ac:dyDescent="0.2">
      <c r="A24" s="164" t="s">
        <v>101</v>
      </c>
      <c r="B24" s="696" t="s">
        <v>200</v>
      </c>
      <c r="C24" s="689">
        <v>30</v>
      </c>
    </row>
    <row r="25" spans="1:3" ht="20.100000000000001" customHeight="1" x14ac:dyDescent="0.2">
      <c r="A25" s="158" t="s">
        <v>74</v>
      </c>
      <c r="B25" s="697">
        <v>30</v>
      </c>
      <c r="C25" s="697">
        <v>30.90909091</v>
      </c>
    </row>
    <row r="26" spans="1:3" ht="20.100000000000001" customHeight="1" x14ac:dyDescent="0.2">
      <c r="A26" s="158" t="s">
        <v>116</v>
      </c>
      <c r="B26" s="697">
        <v>-0.96422797000000005</v>
      </c>
      <c r="C26" s="697">
        <v>-0.57172702999999991</v>
      </c>
    </row>
    <row r="27" spans="1:3" ht="20.100000000000001" customHeight="1" x14ac:dyDescent="0.2">
      <c r="C27" s="563"/>
    </row>
    <row r="28" spans="1:3" ht="71.25" customHeight="1" x14ac:dyDescent="0.2">
      <c r="A28" s="1120" t="s">
        <v>436</v>
      </c>
      <c r="B28" s="1120"/>
      <c r="C28" s="1120"/>
    </row>
    <row r="29" spans="1:3" ht="20.100000000000001" customHeight="1" x14ac:dyDescent="0.2">
      <c r="A29" s="1121" t="s">
        <v>156</v>
      </c>
      <c r="B29" s="1121"/>
      <c r="C29" s="1121"/>
    </row>
    <row r="30" spans="1:3" ht="20.100000000000001" customHeight="1" x14ac:dyDescent="0.2">
      <c r="A30" s="29" t="s">
        <v>150</v>
      </c>
      <c r="B30" s="392"/>
    </row>
    <row r="32" spans="1:3" x14ac:dyDescent="0.2">
      <c r="A32" s="160" t="s">
        <v>297</v>
      </c>
      <c r="B32" s="251" t="s">
        <v>567</v>
      </c>
      <c r="C32" s="251" t="s">
        <v>432</v>
      </c>
    </row>
    <row r="34" spans="1:3" ht="15" customHeight="1" x14ac:dyDescent="0.2">
      <c r="A34" s="165" t="s">
        <v>151</v>
      </c>
      <c r="B34" s="694"/>
      <c r="C34" s="639"/>
    </row>
    <row r="35" spans="1:3" ht="15" customHeight="1" x14ac:dyDescent="0.2">
      <c r="A35" s="165"/>
      <c r="B35" s="694"/>
      <c r="C35" s="639"/>
    </row>
    <row r="36" spans="1:3" ht="15" customHeight="1" x14ac:dyDescent="0.2">
      <c r="A36" s="165" t="s">
        <v>98</v>
      </c>
      <c r="B36" s="698">
        <v>1.2849773999999998</v>
      </c>
      <c r="C36" s="687">
        <v>1.5664803</v>
      </c>
    </row>
    <row r="37" spans="1:3" ht="15" customHeight="1" x14ac:dyDescent="0.2">
      <c r="A37" s="168" t="s">
        <v>148</v>
      </c>
      <c r="B37" s="699" t="s">
        <v>200</v>
      </c>
      <c r="C37" s="690" t="s">
        <v>200</v>
      </c>
    </row>
    <row r="38" spans="1:3" ht="20.45" customHeight="1" x14ac:dyDescent="0.2">
      <c r="A38" s="165" t="s">
        <v>149</v>
      </c>
      <c r="B38" s="698">
        <v>1.2849773999999998</v>
      </c>
      <c r="C38" s="687">
        <v>1.5664803</v>
      </c>
    </row>
    <row r="39" spans="1:3" ht="20.45" customHeight="1" x14ac:dyDescent="0.2">
      <c r="A39" s="165" t="s">
        <v>116</v>
      </c>
      <c r="B39" s="698">
        <v>8.9119999999999998E-3</v>
      </c>
      <c r="C39" s="687">
        <v>-2.6389269999999999E-2</v>
      </c>
    </row>
    <row r="40" spans="1:3" x14ac:dyDescent="0.2">
      <c r="A40" s="165"/>
      <c r="B40" s="396"/>
    </row>
    <row r="42" spans="1:3" ht="75.75" customHeight="1" x14ac:dyDescent="0.2">
      <c r="A42" s="1122" t="s">
        <v>577</v>
      </c>
      <c r="B42" s="1122"/>
      <c r="C42" s="1122"/>
    </row>
    <row r="43" spans="1:3" ht="87" customHeight="1" x14ac:dyDescent="0.2">
      <c r="A43" s="1123"/>
      <c r="B43" s="1123"/>
    </row>
    <row r="44" spans="1:3" x14ac:dyDescent="0.2">
      <c r="A44" s="232"/>
      <c r="B44" s="392"/>
      <c r="C44" s="49"/>
    </row>
    <row r="45" spans="1:3" x14ac:dyDescent="0.2">
      <c r="A45" s="232"/>
      <c r="B45" s="392"/>
      <c r="C45" s="49"/>
    </row>
  </sheetData>
  <mergeCells count="4">
    <mergeCell ref="A28:C28"/>
    <mergeCell ref="A29:C29"/>
    <mergeCell ref="A42:C42"/>
    <mergeCell ref="A43:B43"/>
  </mergeCells>
  <phoneticPr fontId="13" type="noConversion"/>
  <pageMargins left="0.75" right="0.28000000000000003" top="1" bottom="1" header="0.4921259845" footer="0.4921259845"/>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ul22">
    <pageSetUpPr fitToPage="1"/>
  </sheetPr>
  <dimension ref="A1:AB55"/>
  <sheetViews>
    <sheetView zoomScale="90" zoomScaleNormal="90" workbookViewId="0">
      <selection activeCell="A21" sqref="A21"/>
    </sheetView>
  </sheetViews>
  <sheetFormatPr defaultColWidth="11.42578125" defaultRowHeight="15" outlineLevelRow="1" x14ac:dyDescent="0.2"/>
  <cols>
    <col min="1" max="1" width="47.85546875" style="46" customWidth="1"/>
    <col min="2" max="2" width="12.42578125" style="46" customWidth="1"/>
    <col min="3" max="3" width="10.42578125" style="46" customWidth="1"/>
    <col min="4" max="4" width="13.140625" style="46" customWidth="1"/>
    <col min="5" max="5" width="13.140625" style="42" customWidth="1"/>
    <col min="6" max="7" width="14" style="46" bestFit="1" customWidth="1"/>
    <col min="8" max="8" width="14.85546875" style="46" customWidth="1"/>
    <col min="9" max="9" width="12.42578125" style="46" customWidth="1"/>
    <col min="10" max="10" width="15.5703125" style="46" customWidth="1"/>
    <col min="11" max="16384" width="11.42578125" style="46"/>
  </cols>
  <sheetData>
    <row r="1" spans="1:10" ht="15.75" x14ac:dyDescent="0.25">
      <c r="A1" s="189" t="s">
        <v>77</v>
      </c>
      <c r="C1" s="32"/>
      <c r="D1" s="32"/>
      <c r="E1" s="43"/>
      <c r="F1" s="33"/>
      <c r="G1" s="33"/>
      <c r="H1" s="33"/>
      <c r="I1" s="33"/>
    </row>
    <row r="2" spans="1:10" ht="12.75" customHeight="1" x14ac:dyDescent="0.2">
      <c r="A2" s="52"/>
      <c r="C2" s="32"/>
      <c r="D2" s="519" t="s">
        <v>390</v>
      </c>
      <c r="E2" s="43"/>
      <c r="F2" s="33"/>
      <c r="G2" s="33"/>
      <c r="H2" s="33"/>
      <c r="I2" s="33"/>
    </row>
    <row r="3" spans="1:10" ht="17.25" customHeight="1" x14ac:dyDescent="0.25">
      <c r="A3" s="35" t="s">
        <v>141</v>
      </c>
      <c r="B3" s="32"/>
      <c r="C3" s="32"/>
      <c r="D3" s="33"/>
      <c r="E3" s="43"/>
      <c r="F3" s="33"/>
      <c r="G3" s="34"/>
      <c r="H3" s="33"/>
      <c r="I3" s="33"/>
    </row>
    <row r="4" spans="1:10" x14ac:dyDescent="0.2">
      <c r="C4" s="84"/>
    </row>
    <row r="5" spans="1:10" ht="51" x14ac:dyDescent="0.2">
      <c r="A5" s="36" t="s">
        <v>297</v>
      </c>
      <c r="B5" s="185" t="s">
        <v>75</v>
      </c>
      <c r="C5" s="185" t="s">
        <v>188</v>
      </c>
      <c r="D5" s="185" t="s">
        <v>174</v>
      </c>
      <c r="E5" s="185" t="s">
        <v>181</v>
      </c>
      <c r="F5" s="186" t="s">
        <v>38</v>
      </c>
      <c r="G5" s="185" t="s">
        <v>35</v>
      </c>
      <c r="H5" s="186" t="s">
        <v>182</v>
      </c>
      <c r="I5" s="186" t="s">
        <v>39</v>
      </c>
    </row>
    <row r="6" spans="1:10" x14ac:dyDescent="0.2">
      <c r="A6" s="33"/>
      <c r="B6" s="37"/>
      <c r="C6" s="37"/>
      <c r="D6" s="37"/>
      <c r="E6" s="37"/>
      <c r="F6" s="37"/>
      <c r="G6" s="37"/>
      <c r="H6" s="37"/>
      <c r="I6" s="37"/>
    </row>
    <row r="7" spans="1:10" x14ac:dyDescent="0.2">
      <c r="A7" s="33" t="s">
        <v>394</v>
      </c>
      <c r="B7" s="64">
        <v>19.399000000000001</v>
      </c>
      <c r="C7" s="64">
        <v>-3.0300628898042703</v>
      </c>
      <c r="D7" s="64">
        <v>-5.5027310000000051E-2</v>
      </c>
      <c r="E7" s="64">
        <v>0.44273833702050802</v>
      </c>
      <c r="F7" s="64">
        <v>206.06668164288129</v>
      </c>
      <c r="G7" s="64">
        <v>222.82301530641195</v>
      </c>
      <c r="H7" s="64">
        <v>0.17807193779160199</v>
      </c>
      <c r="I7" s="64">
        <v>223.00108724420352</v>
      </c>
    </row>
    <row r="8" spans="1:10" x14ac:dyDescent="0.2">
      <c r="A8" s="37" t="s">
        <v>183</v>
      </c>
      <c r="B8" s="64"/>
      <c r="C8" s="409"/>
      <c r="D8" s="409"/>
      <c r="E8" s="64"/>
      <c r="F8" s="409"/>
      <c r="G8" s="409"/>
      <c r="H8" s="409"/>
      <c r="I8" s="409"/>
    </row>
    <row r="9" spans="1:10" x14ac:dyDescent="0.2">
      <c r="A9" s="53" t="s">
        <v>184</v>
      </c>
      <c r="B9" s="64"/>
      <c r="C9" s="64"/>
      <c r="D9" s="64"/>
      <c r="E9" s="64"/>
      <c r="F9" s="64">
        <v>33.6959247185032</v>
      </c>
      <c r="G9" s="66">
        <v>33.6959247185032</v>
      </c>
      <c r="H9" s="64">
        <v>1.3523858596695399E-2</v>
      </c>
      <c r="I9" s="66">
        <v>33.709448577099899</v>
      </c>
      <c r="J9" s="518"/>
    </row>
    <row r="10" spans="1:10" ht="25.5" x14ac:dyDescent="0.2">
      <c r="A10" s="55" t="s">
        <v>163</v>
      </c>
      <c r="B10" s="64"/>
      <c r="C10" s="64"/>
      <c r="D10" s="64"/>
      <c r="E10" s="64"/>
      <c r="F10" s="64">
        <v>5.4024000000000003E-2</v>
      </c>
      <c r="G10" s="66">
        <v>5.4024000000000003E-2</v>
      </c>
      <c r="H10" s="64"/>
      <c r="I10" s="66">
        <v>5.4024000000000003E-2</v>
      </c>
    </row>
    <row r="11" spans="1:10" x14ac:dyDescent="0.2">
      <c r="A11" s="37" t="s">
        <v>189</v>
      </c>
      <c r="B11" s="64"/>
      <c r="C11" s="64"/>
      <c r="D11" s="64">
        <v>-0.11162052</v>
      </c>
      <c r="E11" s="64"/>
      <c r="F11" s="64"/>
      <c r="G11" s="66">
        <v>-0.11162052</v>
      </c>
      <c r="H11" s="64"/>
      <c r="I11" s="66">
        <v>-0.11162052</v>
      </c>
    </row>
    <row r="12" spans="1:10" outlineLevel="1" x14ac:dyDescent="0.2">
      <c r="A12" s="175" t="s">
        <v>190</v>
      </c>
      <c r="B12" s="64"/>
      <c r="C12" s="64"/>
      <c r="D12" s="64"/>
      <c r="E12" s="64"/>
      <c r="F12" s="64"/>
      <c r="G12" s="66"/>
      <c r="H12" s="64"/>
      <c r="I12" s="66"/>
    </row>
    <row r="13" spans="1:10" x14ac:dyDescent="0.2">
      <c r="A13" s="38" t="s">
        <v>191</v>
      </c>
      <c r="B13" s="67"/>
      <c r="C13" s="67">
        <v>-2.7144928216808801</v>
      </c>
      <c r="D13" s="67"/>
      <c r="E13" s="67"/>
      <c r="F13" s="67"/>
      <c r="G13" s="67">
        <v>-2.7144928216808801</v>
      </c>
      <c r="H13" s="67">
        <v>-1.3693039586360379E-2</v>
      </c>
      <c r="I13" s="67">
        <v>-2.7281858612672405</v>
      </c>
    </row>
    <row r="14" spans="1:10" x14ac:dyDescent="0.2">
      <c r="A14" s="33" t="s">
        <v>185</v>
      </c>
      <c r="B14" s="64"/>
      <c r="C14" s="64">
        <v>-2.7144928216808801</v>
      </c>
      <c r="D14" s="64">
        <v>-0.11162052</v>
      </c>
      <c r="E14" s="64"/>
      <c r="F14" s="64">
        <v>33.749948718503198</v>
      </c>
      <c r="G14" s="64">
        <v>30.923835376822314</v>
      </c>
      <c r="H14" s="64">
        <v>-1.6918098966497985E-4</v>
      </c>
      <c r="I14" s="64">
        <v>30.923666195832652</v>
      </c>
      <c r="J14" s="518"/>
    </row>
    <row r="15" spans="1:10" x14ac:dyDescent="0.2">
      <c r="A15" s="33"/>
      <c r="B15" s="64"/>
      <c r="C15" s="64"/>
      <c r="D15" s="64"/>
      <c r="E15" s="64"/>
      <c r="F15" s="64"/>
      <c r="G15" s="64"/>
      <c r="H15" s="64"/>
      <c r="I15" s="64"/>
    </row>
    <row r="16" spans="1:10" x14ac:dyDescent="0.2">
      <c r="A16" s="33" t="s">
        <v>186</v>
      </c>
      <c r="B16" s="64"/>
      <c r="C16" s="64"/>
      <c r="D16" s="64"/>
      <c r="E16" s="64"/>
      <c r="F16" s="64"/>
      <c r="G16" s="64"/>
      <c r="H16" s="64"/>
      <c r="I16" s="64"/>
    </row>
    <row r="17" spans="1:28" x14ac:dyDescent="0.2">
      <c r="A17" s="55" t="s">
        <v>195</v>
      </c>
      <c r="B17" s="66"/>
      <c r="C17" s="66"/>
      <c r="D17" s="66"/>
      <c r="E17" s="66">
        <v>0.12433104</v>
      </c>
      <c r="F17" s="66">
        <v>-0.16130390000000003</v>
      </c>
      <c r="G17" s="66">
        <v>-3.6972860000000024E-2</v>
      </c>
      <c r="H17" s="66"/>
      <c r="I17" s="66">
        <v>-3.6972860000000024E-2</v>
      </c>
      <c r="J17" s="518"/>
    </row>
    <row r="18" spans="1:28" x14ac:dyDescent="0.2">
      <c r="A18" s="54" t="s">
        <v>192</v>
      </c>
      <c r="B18" s="66"/>
      <c r="C18" s="66"/>
      <c r="D18" s="66"/>
      <c r="E18" s="410"/>
      <c r="F18" s="66">
        <v>-35.322586719999997</v>
      </c>
      <c r="G18" s="66">
        <v>-35.322586719999997</v>
      </c>
      <c r="H18" s="66"/>
      <c r="I18" s="66">
        <v>-35.322586719999997</v>
      </c>
      <c r="J18" s="518"/>
    </row>
    <row r="19" spans="1:28" x14ac:dyDescent="0.2">
      <c r="A19" s="507" t="s">
        <v>196</v>
      </c>
      <c r="B19" s="66"/>
      <c r="C19" s="66"/>
      <c r="D19" s="66"/>
      <c r="E19" s="66"/>
      <c r="F19" s="66"/>
      <c r="G19" s="66"/>
      <c r="H19" s="66"/>
      <c r="I19" s="66"/>
    </row>
    <row r="20" spans="1:28" x14ac:dyDescent="0.2">
      <c r="A20" s="508" t="s">
        <v>296</v>
      </c>
      <c r="B20" s="67"/>
      <c r="C20" s="67"/>
      <c r="D20" s="67"/>
      <c r="E20" s="67"/>
      <c r="F20" s="67"/>
      <c r="G20" s="67"/>
      <c r="H20" s="67"/>
      <c r="I20" s="67"/>
    </row>
    <row r="21" spans="1:28" x14ac:dyDescent="0.2">
      <c r="A21" s="33" t="s">
        <v>187</v>
      </c>
      <c r="B21" s="66"/>
      <c r="C21" s="66"/>
      <c r="D21" s="66"/>
      <c r="E21" s="66">
        <v>0.12433104</v>
      </c>
      <c r="F21" s="66">
        <v>-35.483890619999997</v>
      </c>
      <c r="G21" s="66">
        <v>-35.359559579999996</v>
      </c>
      <c r="H21" s="66"/>
      <c r="I21" s="66">
        <v>-35.359559579999996</v>
      </c>
    </row>
    <row r="22" spans="1:28" x14ac:dyDescent="0.2">
      <c r="A22" s="57" t="s">
        <v>194</v>
      </c>
      <c r="B22" s="67"/>
      <c r="C22" s="67"/>
      <c r="D22" s="67"/>
      <c r="E22" s="67"/>
      <c r="F22" s="67">
        <v>9.3803415494581516E-2</v>
      </c>
      <c r="G22" s="67">
        <v>9.3803415494581516E-2</v>
      </c>
      <c r="H22" s="67"/>
      <c r="I22" s="67">
        <v>9.3803415494581516E-2</v>
      </c>
      <c r="J22" s="518"/>
    </row>
    <row r="23" spans="1:28" x14ac:dyDescent="0.2">
      <c r="A23" s="32" t="e">
        <f>"Oma pääoma "&amp;#REF!</f>
        <v>#REF!</v>
      </c>
      <c r="B23" s="187">
        <f t="shared" ref="B23:H23" si="0">B7+B14+B21+B22</f>
        <v>19.399000000000001</v>
      </c>
      <c r="C23" s="187">
        <f t="shared" si="0"/>
        <v>-5.74455571148515</v>
      </c>
      <c r="D23" s="187">
        <f t="shared" si="0"/>
        <v>-0.16664783000000005</v>
      </c>
      <c r="E23" s="187">
        <f t="shared" si="0"/>
        <v>0.56706937702050797</v>
      </c>
      <c r="F23" s="187">
        <f>F7+F14+F21+F22</f>
        <v>204.42654315687909</v>
      </c>
      <c r="G23" s="187">
        <f>G7+G14+G21+G22</f>
        <v>218.48109451872887</v>
      </c>
      <c r="H23" s="187">
        <f t="shared" si="0"/>
        <v>0.17790275680193701</v>
      </c>
      <c r="I23" s="187">
        <f>I7+I14+I21+I22</f>
        <v>218.65899727553077</v>
      </c>
      <c r="J23" s="518"/>
    </row>
    <row r="24" spans="1:28" s="56" customFormat="1" outlineLevel="1" x14ac:dyDescent="0.2">
      <c r="A24" s="84" t="s">
        <v>289</v>
      </c>
      <c r="B24" s="84">
        <f>KONSERNITASE!B56</f>
        <v>19.399436342821399</v>
      </c>
      <c r="C24" s="84">
        <f>KONSERNITASE!B57</f>
        <v>-10.436158398809122</v>
      </c>
      <c r="D24" s="84"/>
      <c r="E24" s="84">
        <f>KONSERNITASE!B58</f>
        <v>0.62958284193864</v>
      </c>
      <c r="F24" s="84">
        <f>KONSERNITASE!B59+KONSERNITASE!B60</f>
        <v>193.24377773528431</v>
      </c>
      <c r="G24" s="84">
        <f>KONSERNITASE!B61</f>
        <v>202.83663852123522</v>
      </c>
      <c r="H24" s="84">
        <f>KONSERNITASE!B62</f>
        <v>0.192679607126163</v>
      </c>
      <c r="I24" s="84">
        <f>KONSERNITASE!B64</f>
        <v>203.02931812836138</v>
      </c>
      <c r="J24" s="46"/>
    </row>
    <row r="25" spans="1:28" s="56" customFormat="1" outlineLevel="1" x14ac:dyDescent="0.2">
      <c r="A25" s="84" t="s">
        <v>293</v>
      </c>
      <c r="B25" s="84">
        <f t="shared" ref="B25:I25" si="1">+B24-B23</f>
        <v>4.3634282139848324E-4</v>
      </c>
      <c r="C25" s="84">
        <f t="shared" si="1"/>
        <v>-4.6916026873239716</v>
      </c>
      <c r="D25" s="84">
        <f t="shared" si="1"/>
        <v>0.16664783000000005</v>
      </c>
      <c r="E25" s="84">
        <f t="shared" si="1"/>
        <v>6.2513464918132033E-2</v>
      </c>
      <c r="F25" s="84">
        <f t="shared" si="1"/>
        <v>-11.18276542159478</v>
      </c>
      <c r="G25" s="84">
        <f t="shared" si="1"/>
        <v>-15.644455997493651</v>
      </c>
      <c r="H25" s="84">
        <f t="shared" si="1"/>
        <v>1.4776850324225987E-2</v>
      </c>
      <c r="I25" s="84">
        <f t="shared" si="1"/>
        <v>-15.629679147169384</v>
      </c>
      <c r="J25" s="46"/>
    </row>
    <row r="26" spans="1:28" outlineLevel="1" x14ac:dyDescent="0.2">
      <c r="A26" s="56"/>
      <c r="B26" s="56"/>
      <c r="C26" s="84">
        <f>SUM(C25:D25)</f>
        <v>-4.5249548573239711</v>
      </c>
      <c r="D26" s="56"/>
      <c r="E26" s="56"/>
      <c r="F26" s="56"/>
      <c r="G26" s="56"/>
      <c r="H26" s="56"/>
      <c r="I26" s="56"/>
    </row>
    <row r="27" spans="1:28" outlineLevel="1" x14ac:dyDescent="0.2">
      <c r="B27" s="56"/>
      <c r="C27" s="56"/>
      <c r="D27" s="56"/>
      <c r="E27" s="56"/>
      <c r="F27" s="56"/>
      <c r="G27" s="56"/>
      <c r="H27" s="56"/>
      <c r="I27" s="56"/>
    </row>
    <row r="28" spans="1:28" x14ac:dyDescent="0.2">
      <c r="E28" s="46"/>
    </row>
    <row r="29" spans="1:28" x14ac:dyDescent="0.2">
      <c r="A29" s="33"/>
      <c r="B29" s="37"/>
      <c r="C29" s="37"/>
      <c r="D29" s="33"/>
      <c r="E29" s="33"/>
      <c r="F29" s="33"/>
      <c r="G29" s="33"/>
      <c r="H29" s="33"/>
      <c r="I29" s="33"/>
    </row>
    <row r="30" spans="1:28" ht="57" customHeight="1" x14ac:dyDescent="0.2">
      <c r="A30" s="36" t="s">
        <v>297</v>
      </c>
      <c r="B30" s="185" t="s">
        <v>75</v>
      </c>
      <c r="C30" s="185" t="s">
        <v>76</v>
      </c>
      <c r="D30" s="185" t="s">
        <v>174</v>
      </c>
      <c r="E30" s="185" t="s">
        <v>181</v>
      </c>
      <c r="F30" s="186" t="s">
        <v>38</v>
      </c>
      <c r="G30" s="185" t="s">
        <v>35</v>
      </c>
      <c r="H30" s="186" t="s">
        <v>182</v>
      </c>
      <c r="I30" s="186" t="s">
        <v>39</v>
      </c>
      <c r="K30"/>
      <c r="L30"/>
      <c r="M30"/>
      <c r="N30"/>
      <c r="O30"/>
      <c r="P30"/>
      <c r="Q30"/>
      <c r="R30"/>
      <c r="S30"/>
      <c r="T30"/>
      <c r="U30"/>
      <c r="V30"/>
      <c r="W30"/>
      <c r="X30"/>
      <c r="Y30"/>
      <c r="Z30"/>
    </row>
    <row r="31" spans="1:28" x14ac:dyDescent="0.2">
      <c r="A31" s="33"/>
      <c r="B31" s="37"/>
      <c r="C31" s="37"/>
      <c r="D31" s="37"/>
      <c r="E31" s="37"/>
      <c r="F31" s="37"/>
      <c r="G31" s="37"/>
      <c r="H31" s="37"/>
      <c r="I31" s="37"/>
      <c r="K31"/>
      <c r="L31"/>
      <c r="M31"/>
      <c r="N31"/>
      <c r="O31"/>
      <c r="P31"/>
      <c r="Q31"/>
      <c r="R31"/>
      <c r="S31"/>
      <c r="T31"/>
      <c r="U31"/>
      <c r="V31"/>
      <c r="W31"/>
      <c r="X31"/>
      <c r="Y31"/>
      <c r="Z31"/>
    </row>
    <row r="32" spans="1:28" x14ac:dyDescent="0.2">
      <c r="A32" s="243" t="s">
        <v>343</v>
      </c>
      <c r="B32" s="64">
        <v>19.399435950417601</v>
      </c>
      <c r="C32" s="64">
        <v>-3.03066822210595</v>
      </c>
      <c r="D32" s="64">
        <v>-5.5173549999999988E-2</v>
      </c>
      <c r="E32" s="64">
        <v>0.44273833702050802</v>
      </c>
      <c r="F32" s="64">
        <v>206.06668164288121</v>
      </c>
      <c r="G32" s="64">
        <v>222.82301415821337</v>
      </c>
      <c r="H32" s="64">
        <v>0.17807193779160199</v>
      </c>
      <c r="I32" s="64">
        <v>223.00108609600497</v>
      </c>
      <c r="K32"/>
      <c r="L32" s="414"/>
      <c r="M32" s="414"/>
      <c r="N32" s="414"/>
      <c r="O32" s="414"/>
      <c r="P32" s="414"/>
      <c r="Q32" s="414"/>
      <c r="R32" s="414"/>
      <c r="S32" s="414"/>
      <c r="T32"/>
      <c r="U32"/>
      <c r="V32"/>
      <c r="W32"/>
      <c r="X32"/>
      <c r="Y32"/>
      <c r="Z32"/>
      <c r="AA32" s="478"/>
      <c r="AB32" s="478"/>
    </row>
    <row r="33" spans="1:26" x14ac:dyDescent="0.2">
      <c r="A33" s="243" t="s">
        <v>183</v>
      </c>
      <c r="B33" s="64"/>
      <c r="C33" s="64"/>
      <c r="D33" s="64"/>
      <c r="E33" s="64"/>
      <c r="F33" s="64"/>
      <c r="G33" s="64"/>
      <c r="H33" s="64"/>
      <c r="I33" s="64"/>
      <c r="K33"/>
      <c r="L33" s="414"/>
      <c r="M33" s="414"/>
      <c r="N33" s="414"/>
      <c r="O33" s="414"/>
      <c r="P33" s="414"/>
      <c r="Q33" s="414"/>
      <c r="R33" s="414"/>
      <c r="S33" s="414"/>
      <c r="T33"/>
      <c r="U33"/>
      <c r="V33"/>
      <c r="W33"/>
      <c r="X33"/>
      <c r="Y33"/>
      <c r="Z33"/>
    </row>
    <row r="34" spans="1:26" x14ac:dyDescent="0.2">
      <c r="A34" s="244" t="s">
        <v>184</v>
      </c>
      <c r="B34" s="64"/>
      <c r="C34" s="64"/>
      <c r="D34" s="64"/>
      <c r="E34" s="64"/>
      <c r="F34" s="224">
        <v>4.1486873034822098</v>
      </c>
      <c r="G34" s="66">
        <v>4.1486873034822098</v>
      </c>
      <c r="H34" s="224">
        <v>1.03984004143738E-3</v>
      </c>
      <c r="I34" s="66">
        <v>4.1497271435236476</v>
      </c>
      <c r="K34"/>
      <c r="L34" s="414"/>
      <c r="M34" s="414"/>
      <c r="N34" s="414"/>
      <c r="O34" s="414"/>
      <c r="P34" s="414"/>
      <c r="Q34" s="414"/>
      <c r="R34" s="414"/>
      <c r="S34" s="414"/>
      <c r="T34"/>
      <c r="U34"/>
      <c r="V34"/>
      <c r="W34"/>
      <c r="X34"/>
      <c r="Y34"/>
      <c r="Z34"/>
    </row>
    <row r="35" spans="1:26" ht="25.5" x14ac:dyDescent="0.2">
      <c r="A35" s="245" t="s">
        <v>163</v>
      </c>
      <c r="B35" s="64"/>
      <c r="C35" s="64"/>
      <c r="D35" s="64"/>
      <c r="E35" s="64"/>
      <c r="F35" s="64">
        <v>0</v>
      </c>
      <c r="G35" s="66">
        <v>0</v>
      </c>
      <c r="H35" s="64"/>
      <c r="I35" s="66">
        <v>0</v>
      </c>
      <c r="J35" s="195"/>
      <c r="K35"/>
      <c r="L35" s="414"/>
      <c r="M35" s="414"/>
      <c r="N35" s="414"/>
      <c r="O35" s="414"/>
      <c r="P35" s="414"/>
      <c r="Q35" s="414"/>
      <c r="R35" s="414"/>
      <c r="S35" s="414"/>
      <c r="T35"/>
      <c r="U35"/>
      <c r="V35"/>
      <c r="W35"/>
      <c r="X35"/>
      <c r="Y35"/>
      <c r="Z35"/>
    </row>
    <row r="36" spans="1:26" x14ac:dyDescent="0.2">
      <c r="A36" s="244" t="s">
        <v>189</v>
      </c>
      <c r="B36" s="64"/>
      <c r="C36" s="64"/>
      <c r="D36" s="225">
        <v>-5.0947809999999996E-2</v>
      </c>
      <c r="E36" s="64"/>
      <c r="F36" s="64"/>
      <c r="G36" s="66">
        <v>-5.0947809999999996E-2</v>
      </c>
      <c r="H36" s="64"/>
      <c r="I36" s="66">
        <v>-5.0947809999999996E-2</v>
      </c>
      <c r="J36" s="195"/>
      <c r="K36"/>
      <c r="L36" s="414"/>
      <c r="M36" s="414"/>
      <c r="N36" s="414"/>
      <c r="O36" s="414"/>
      <c r="P36" s="414"/>
      <c r="Q36" s="414"/>
      <c r="R36" s="414"/>
      <c r="S36" s="414"/>
      <c r="T36"/>
      <c r="U36"/>
      <c r="V36"/>
      <c r="W36"/>
      <c r="X36"/>
      <c r="Y36"/>
      <c r="Z36"/>
    </row>
    <row r="37" spans="1:26" s="56" customFormat="1" x14ac:dyDescent="0.2">
      <c r="A37" s="479" t="s">
        <v>190</v>
      </c>
      <c r="B37" s="84"/>
      <c r="C37" s="84"/>
      <c r="D37" s="84"/>
      <c r="E37" s="84"/>
      <c r="F37" s="84"/>
      <c r="G37" s="480">
        <v>0</v>
      </c>
      <c r="H37" s="84"/>
      <c r="I37" s="480">
        <v>0</v>
      </c>
      <c r="J37" s="56" t="s">
        <v>373</v>
      </c>
      <c r="K37"/>
      <c r="L37" s="414"/>
      <c r="M37" s="414"/>
      <c r="N37" s="414"/>
      <c r="O37" s="414"/>
      <c r="P37" s="414"/>
      <c r="Q37" s="414"/>
      <c r="R37" s="414"/>
      <c r="S37" s="414"/>
      <c r="T37" s="223"/>
      <c r="U37"/>
      <c r="V37"/>
      <c r="W37"/>
      <c r="X37"/>
      <c r="Y37"/>
      <c r="Z37"/>
    </row>
    <row r="38" spans="1:26" x14ac:dyDescent="0.2">
      <c r="A38" s="246" t="s">
        <v>191</v>
      </c>
      <c r="B38" s="67"/>
      <c r="C38" s="229">
        <v>0.12923500315444031</v>
      </c>
      <c r="D38" s="67"/>
      <c r="E38" s="67"/>
      <c r="F38" s="67">
        <v>0</v>
      </c>
      <c r="G38" s="67">
        <v>0.12923500315444031</v>
      </c>
      <c r="H38" s="229">
        <v>1.1803426185994623E-2</v>
      </c>
      <c r="I38" s="67">
        <v>0.14103842934043492</v>
      </c>
      <c r="K38"/>
      <c r="L38" s="414"/>
      <c r="M38" s="414"/>
      <c r="N38" s="414"/>
      <c r="O38" s="414"/>
      <c r="P38" s="414"/>
      <c r="Q38" s="414"/>
      <c r="R38" s="414"/>
      <c r="S38" s="414"/>
      <c r="T38"/>
      <c r="U38"/>
      <c r="V38"/>
      <c r="W38"/>
      <c r="X38"/>
      <c r="Y38"/>
      <c r="Z38"/>
    </row>
    <row r="39" spans="1:26" x14ac:dyDescent="0.2">
      <c r="A39" s="243" t="s">
        <v>185</v>
      </c>
      <c r="B39" s="224">
        <v>0</v>
      </c>
      <c r="C39" s="224">
        <v>0.12923500315444031</v>
      </c>
      <c r="D39" s="224">
        <v>-5.0947809999999996E-2</v>
      </c>
      <c r="E39" s="224">
        <v>0</v>
      </c>
      <c r="F39" s="224">
        <v>4.1486873034822098</v>
      </c>
      <c r="G39" s="224">
        <v>4.2269744966366503</v>
      </c>
      <c r="H39" s="224">
        <v>1.2843266227432003E-2</v>
      </c>
      <c r="I39" s="224">
        <v>4.2398177628640825</v>
      </c>
      <c r="J39" s="224"/>
      <c r="K39"/>
      <c r="L39" s="414"/>
      <c r="M39" s="414"/>
      <c r="N39" s="414"/>
      <c r="O39" s="414"/>
      <c r="P39" s="414"/>
      <c r="Q39" s="414"/>
      <c r="R39" s="414"/>
      <c r="S39" s="414"/>
      <c r="T39"/>
      <c r="U39"/>
      <c r="V39"/>
      <c r="W39"/>
      <c r="X39"/>
      <c r="Y39"/>
      <c r="Z39"/>
    </row>
    <row r="40" spans="1:26" x14ac:dyDescent="0.2">
      <c r="A40" s="243"/>
      <c r="B40" s="64"/>
      <c r="C40" s="64"/>
      <c r="D40" s="64"/>
      <c r="E40" s="64"/>
      <c r="F40" s="64"/>
      <c r="G40" s="64"/>
      <c r="H40" s="64"/>
      <c r="I40" s="64"/>
      <c r="K40"/>
      <c r="L40" s="414"/>
      <c r="M40" s="414"/>
      <c r="N40" s="414"/>
      <c r="O40" s="414"/>
      <c r="P40" s="414"/>
      <c r="Q40" s="414"/>
      <c r="R40" s="414"/>
      <c r="S40" s="414"/>
      <c r="T40"/>
      <c r="U40"/>
      <c r="V40"/>
      <c r="W40"/>
      <c r="X40"/>
      <c r="Y40"/>
      <c r="Z40"/>
    </row>
    <row r="41" spans="1:26" x14ac:dyDescent="0.2">
      <c r="A41" s="243" t="s">
        <v>186</v>
      </c>
      <c r="B41" s="64"/>
      <c r="C41" s="64"/>
      <c r="D41" s="64"/>
      <c r="E41" s="64"/>
      <c r="F41" s="64"/>
      <c r="G41" s="64"/>
      <c r="H41" s="64"/>
      <c r="I41" s="64"/>
      <c r="K41"/>
      <c r="L41" s="414"/>
      <c r="M41" s="414"/>
      <c r="N41" s="414"/>
      <c r="O41" s="414"/>
      <c r="P41" s="414"/>
      <c r="Q41" s="414"/>
      <c r="R41" s="414"/>
      <c r="S41" s="414"/>
      <c r="T41"/>
      <c r="U41"/>
      <c r="V41"/>
      <c r="W41"/>
      <c r="X41"/>
      <c r="Y41"/>
      <c r="Z41"/>
    </row>
    <row r="42" spans="1:26" x14ac:dyDescent="0.2">
      <c r="A42" s="247" t="s">
        <v>195</v>
      </c>
      <c r="B42" s="66"/>
      <c r="C42" s="66"/>
      <c r="D42" s="66"/>
      <c r="E42" s="225">
        <v>0.12433104</v>
      </c>
      <c r="F42" s="225">
        <v>-0.14054490000000003</v>
      </c>
      <c r="G42" s="225">
        <v>-1.6213860000000024E-2</v>
      </c>
      <c r="H42" s="225"/>
      <c r="I42" s="225">
        <v>-1.6213860000000024E-2</v>
      </c>
      <c r="K42"/>
      <c r="L42" s="414"/>
      <c r="M42" s="414"/>
      <c r="N42" s="414"/>
      <c r="O42" s="414"/>
      <c r="P42" s="414"/>
      <c r="Q42" s="414"/>
      <c r="R42" s="414"/>
      <c r="S42" s="414"/>
      <c r="T42"/>
      <c r="U42"/>
      <c r="V42"/>
      <c r="W42"/>
      <c r="X42"/>
      <c r="Y42"/>
      <c r="Z42"/>
    </row>
    <row r="43" spans="1:26" x14ac:dyDescent="0.2">
      <c r="A43" s="247" t="s">
        <v>192</v>
      </c>
      <c r="B43" s="66"/>
      <c r="C43" s="66"/>
      <c r="D43" s="66"/>
      <c r="E43" s="235"/>
      <c r="F43" s="225">
        <v>-35.322586719999997</v>
      </c>
      <c r="G43" s="225">
        <v>-35.322586719999997</v>
      </c>
      <c r="H43" s="225"/>
      <c r="I43" s="225">
        <v>-35.322586719999997</v>
      </c>
      <c r="K43"/>
      <c r="L43" s="414"/>
      <c r="M43" s="414"/>
      <c r="N43" s="414"/>
      <c r="O43" s="414"/>
      <c r="P43" s="414"/>
      <c r="Q43" s="414"/>
      <c r="R43" s="414"/>
      <c r="S43" s="414"/>
      <c r="T43"/>
      <c r="U43"/>
      <c r="V43"/>
      <c r="W43"/>
      <c r="X43"/>
      <c r="Y43"/>
      <c r="Z43"/>
    </row>
    <row r="44" spans="1:26" x14ac:dyDescent="0.2">
      <c r="A44" s="247" t="s">
        <v>196</v>
      </c>
      <c r="B44" s="66"/>
      <c r="C44" s="66"/>
      <c r="D44" s="66"/>
      <c r="E44" s="225"/>
      <c r="F44" s="225">
        <v>0</v>
      </c>
      <c r="G44" s="225">
        <v>0</v>
      </c>
      <c r="H44" s="225"/>
      <c r="I44" s="225">
        <v>0</v>
      </c>
      <c r="K44"/>
      <c r="L44" s="414"/>
      <c r="M44" s="414"/>
      <c r="N44" s="414"/>
      <c r="O44" s="414"/>
      <c r="P44" s="414"/>
      <c r="Q44" s="414"/>
      <c r="R44" s="414"/>
      <c r="S44" s="414"/>
      <c r="T44"/>
      <c r="U44"/>
      <c r="V44"/>
      <c r="W44"/>
      <c r="X44"/>
      <c r="Y44"/>
      <c r="Z44"/>
    </row>
    <row r="45" spans="1:26" x14ac:dyDescent="0.2">
      <c r="A45" s="481" t="s">
        <v>296</v>
      </c>
      <c r="B45" s="482"/>
      <c r="C45" s="482"/>
      <c r="D45" s="482"/>
      <c r="E45" s="483"/>
      <c r="F45" s="483"/>
      <c r="G45" s="483">
        <v>0</v>
      </c>
      <c r="H45" s="483"/>
      <c r="I45" s="483">
        <v>0</v>
      </c>
      <c r="J45" s="56" t="s">
        <v>373</v>
      </c>
      <c r="K45"/>
      <c r="L45" s="414"/>
      <c r="M45" s="414"/>
      <c r="N45" s="414"/>
      <c r="O45" s="414"/>
      <c r="P45" s="414"/>
      <c r="Q45" s="414"/>
      <c r="R45" s="414"/>
      <c r="S45" s="414"/>
      <c r="T45"/>
      <c r="U45"/>
      <c r="V45"/>
      <c r="W45"/>
      <c r="X45"/>
      <c r="Y45"/>
      <c r="Z45"/>
    </row>
    <row r="46" spans="1:26" x14ac:dyDescent="0.2">
      <c r="A46" s="243" t="s">
        <v>187</v>
      </c>
      <c r="B46" s="225">
        <v>0</v>
      </c>
      <c r="C46" s="225">
        <v>0</v>
      </c>
      <c r="D46" s="225">
        <v>0</v>
      </c>
      <c r="E46" s="225">
        <v>0.12433104</v>
      </c>
      <c r="F46" s="225">
        <v>-35.463131619999999</v>
      </c>
      <c r="G46" s="225">
        <v>-35.338800579999997</v>
      </c>
      <c r="H46" s="225"/>
      <c r="I46" s="225">
        <v>-35.338800579999997</v>
      </c>
      <c r="K46"/>
      <c r="L46" s="414"/>
      <c r="M46" s="414"/>
      <c r="N46" s="414"/>
      <c r="O46" s="414"/>
      <c r="P46" s="414"/>
      <c r="Q46" s="414"/>
      <c r="R46" s="414"/>
      <c r="S46" s="414"/>
      <c r="T46"/>
      <c r="U46"/>
      <c r="V46"/>
      <c r="W46"/>
      <c r="X46"/>
      <c r="Y46"/>
      <c r="Z46"/>
    </row>
    <row r="47" spans="1:26" x14ac:dyDescent="0.2">
      <c r="A47" s="248" t="s">
        <v>194</v>
      </c>
      <c r="B47" s="67"/>
      <c r="C47" s="67"/>
      <c r="D47" s="67"/>
      <c r="E47" s="67"/>
      <c r="F47" s="229">
        <v>9.4931000000000001E-2</v>
      </c>
      <c r="G47" s="229">
        <v>9.4931000000000001E-2</v>
      </c>
      <c r="H47" s="67"/>
      <c r="I47" s="229">
        <v>9.4931000000000001E-2</v>
      </c>
      <c r="J47" s="232"/>
      <c r="K47"/>
      <c r="L47" s="414"/>
      <c r="M47" s="414"/>
      <c r="N47" s="414"/>
      <c r="O47" s="414"/>
      <c r="P47" s="414"/>
      <c r="Q47" s="414"/>
      <c r="R47" s="414"/>
      <c r="S47" s="414"/>
      <c r="T47"/>
      <c r="U47"/>
      <c r="V47"/>
      <c r="W47"/>
      <c r="X47"/>
      <c r="Y47"/>
      <c r="Z47"/>
    </row>
    <row r="48" spans="1:26" x14ac:dyDescent="0.2">
      <c r="A48" s="249" t="e">
        <f>"Oma pääoma "&amp;#REF!</f>
        <v>#REF!</v>
      </c>
      <c r="B48" s="187">
        <v>19.399435950417601</v>
      </c>
      <c r="C48" s="187">
        <v>-2.9014332189515097</v>
      </c>
      <c r="D48" s="187">
        <v>-0.10612135999999998</v>
      </c>
      <c r="E48" s="187">
        <v>0.56706937702050797</v>
      </c>
      <c r="F48" s="187">
        <v>174.8471683263634</v>
      </c>
      <c r="G48" s="187">
        <v>191.80611907485002</v>
      </c>
      <c r="H48" s="187">
        <v>0.190915204019034</v>
      </c>
      <c r="I48" s="187">
        <v>191.99703427886905</v>
      </c>
      <c r="J48" s="232"/>
      <c r="K48"/>
      <c r="L48" s="414"/>
      <c r="M48" s="414"/>
      <c r="N48" s="414"/>
      <c r="O48" s="414"/>
      <c r="P48" s="414"/>
      <c r="Q48" s="414"/>
      <c r="R48" s="414"/>
      <c r="S48" s="414"/>
      <c r="T48"/>
      <c r="U48"/>
      <c r="V48"/>
      <c r="W48"/>
      <c r="X48"/>
      <c r="Y48"/>
      <c r="Z48"/>
    </row>
    <row r="49" spans="1:28" s="56" customFormat="1" outlineLevel="1" x14ac:dyDescent="0.2">
      <c r="A49" s="250"/>
      <c r="B49" s="84">
        <f>+KONSERNITASE!C56</f>
        <v>19.399436329821402</v>
      </c>
      <c r="C49" s="84">
        <f>+KONSERNITASE!C57</f>
        <v>-9.5068517779252595</v>
      </c>
      <c r="D49" s="84"/>
      <c r="E49" s="84">
        <f>+KONSERNITASE!C58</f>
        <v>0.58886432518276999</v>
      </c>
      <c r="F49" s="84">
        <f>+KONSERNITASE!C59+KONSERNITASE!C60</f>
        <v>198.29130315649127</v>
      </c>
      <c r="G49" s="84">
        <f>+KONSERNITASE!C61</f>
        <v>208.77275203357019</v>
      </c>
      <c r="H49" s="84">
        <f>+KONSERNITASE!C62</f>
        <v>0.16204132330932702</v>
      </c>
      <c r="I49" s="84">
        <f>+KONSERNITASE!C64</f>
        <v>208.93479335687951</v>
      </c>
      <c r="J49" s="238"/>
      <c r="K49" s="232"/>
      <c r="L49" s="414"/>
      <c r="M49" s="414"/>
      <c r="N49" s="414"/>
      <c r="O49" s="414"/>
      <c r="P49" s="414"/>
      <c r="Q49" s="414"/>
      <c r="R49" s="414"/>
      <c r="S49" s="414"/>
      <c r="T49"/>
      <c r="U49" s="478"/>
      <c r="V49" s="478"/>
      <c r="W49" s="478"/>
      <c r="X49" s="478"/>
      <c r="Y49" s="478"/>
      <c r="Z49" s="478"/>
      <c r="AA49" s="46"/>
      <c r="AB49" s="46"/>
    </row>
    <row r="50" spans="1:28" s="56" customFormat="1" outlineLevel="1" x14ac:dyDescent="0.2">
      <c r="A50" s="84"/>
      <c r="B50" s="84">
        <f t="shared" ref="B50:I50" si="2">+B49-B48</f>
        <v>3.7940380082090996E-7</v>
      </c>
      <c r="C50" s="84">
        <f t="shared" si="2"/>
        <v>-6.6054185589737493</v>
      </c>
      <c r="D50" s="84">
        <f t="shared" si="2"/>
        <v>0.10612135999999998</v>
      </c>
      <c r="E50" s="84">
        <f t="shared" si="2"/>
        <v>2.1794948162262018E-2</v>
      </c>
      <c r="F50" s="84">
        <f>+F49-F48</f>
        <v>23.444134830127865</v>
      </c>
      <c r="G50" s="84">
        <f t="shared" si="2"/>
        <v>16.966632958720169</v>
      </c>
      <c r="H50" s="84">
        <f t="shared" si="2"/>
        <v>-2.8873880709706978E-2</v>
      </c>
      <c r="I50" s="84">
        <f t="shared" si="2"/>
        <v>16.937759078010458</v>
      </c>
      <c r="K50" s="232"/>
      <c r="L50" s="414"/>
      <c r="M50" s="414"/>
      <c r="N50" s="414"/>
      <c r="O50" s="414"/>
      <c r="P50" s="414"/>
      <c r="Q50" s="414"/>
      <c r="R50" s="414"/>
      <c r="S50" s="414"/>
      <c r="T50" s="478"/>
      <c r="U50" s="46"/>
      <c r="V50" s="46"/>
      <c r="W50" s="46"/>
      <c r="X50" s="46"/>
    </row>
    <row r="51" spans="1:28" outlineLevel="1" x14ac:dyDescent="0.2">
      <c r="B51" s="56"/>
      <c r="C51" s="84">
        <f>SUM(C50:D50)</f>
        <v>-6.4992971989737489</v>
      </c>
      <c r="D51" s="56"/>
      <c r="E51" s="56"/>
      <c r="F51" s="56"/>
      <c r="G51" s="56"/>
      <c r="H51" s="56"/>
      <c r="I51" s="56"/>
      <c r="K51" s="56"/>
      <c r="L51" s="414"/>
      <c r="M51" s="414"/>
      <c r="N51" s="414"/>
      <c r="O51" s="414"/>
      <c r="P51" s="414"/>
      <c r="Q51" s="414"/>
      <c r="R51" s="414"/>
      <c r="S51" s="414"/>
      <c r="U51" s="56"/>
      <c r="V51" s="56"/>
      <c r="W51" s="56"/>
      <c r="X51" s="56"/>
      <c r="Y51" s="56"/>
      <c r="Z51" s="56"/>
      <c r="AA51" s="56"/>
      <c r="AB51" s="56"/>
    </row>
    <row r="52" spans="1:28" x14ac:dyDescent="0.2">
      <c r="C52" s="84"/>
      <c r="K52" s="56"/>
      <c r="L52" s="414"/>
      <c r="M52" s="414"/>
      <c r="N52" s="414"/>
      <c r="O52" s="414"/>
      <c r="P52" s="414"/>
      <c r="Q52" s="414"/>
      <c r="R52" s="414"/>
      <c r="S52" s="414"/>
      <c r="T52" s="56"/>
      <c r="U52" s="56"/>
      <c r="V52" s="56"/>
      <c r="W52" s="56"/>
      <c r="X52" s="56"/>
    </row>
    <row r="53" spans="1:28" x14ac:dyDescent="0.2">
      <c r="B53" s="84"/>
      <c r="L53" s="414"/>
      <c r="M53" s="414"/>
      <c r="N53" s="414"/>
      <c r="O53" s="414"/>
      <c r="P53" s="414"/>
      <c r="Q53" s="414"/>
      <c r="R53" s="414"/>
      <c r="S53" s="414"/>
      <c r="T53" s="56"/>
    </row>
    <row r="54" spans="1:28" x14ac:dyDescent="0.2">
      <c r="L54" s="56"/>
      <c r="M54" s="56"/>
      <c r="N54" s="56"/>
      <c r="O54" s="56"/>
      <c r="P54" s="56"/>
      <c r="Q54" s="56"/>
      <c r="R54" s="56"/>
      <c r="S54" s="56"/>
    </row>
    <row r="55" spans="1:28" x14ac:dyDescent="0.2">
      <c r="L55" s="56"/>
      <c r="M55" s="56"/>
      <c r="N55" s="56"/>
      <c r="O55" s="56"/>
      <c r="P55" s="56"/>
      <c r="Q55" s="56"/>
      <c r="R55" s="56"/>
      <c r="S55" s="56"/>
    </row>
  </sheetData>
  <pageMargins left="0.75" right="0.28000000000000003" top="1" bottom="1" header="0.4921259845" footer="0.4921259845"/>
  <pageSetup paperSize="9" scale="52" orientation="landscape" horizontalDpi="1200" verticalDpi="300"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8BE20"/>
  </sheetPr>
  <dimension ref="A1:L47"/>
  <sheetViews>
    <sheetView showGridLines="0" zoomScale="90" zoomScaleNormal="90" workbookViewId="0">
      <selection activeCell="A21" sqref="A21"/>
    </sheetView>
  </sheetViews>
  <sheetFormatPr defaultColWidth="9.140625" defaultRowHeight="12.75" x14ac:dyDescent="0.2"/>
  <cols>
    <col min="1" max="1" width="48.5703125" style="226" customWidth="1"/>
    <col min="2" max="2" width="10.5703125" style="227" customWidth="1"/>
    <col min="3" max="3" width="10.5703125" style="226" customWidth="1"/>
    <col min="4" max="4" width="10.5703125" style="227" customWidth="1"/>
    <col min="5" max="5" width="2.140625" style="226" customWidth="1"/>
    <col min="6" max="6" width="71.85546875" style="226" customWidth="1"/>
    <col min="7" max="7" width="9.140625" style="226"/>
    <col min="8" max="8" width="20.5703125" style="223" bestFit="1" customWidth="1"/>
    <col min="9" max="9" width="9.140625" style="226"/>
    <col min="10" max="12" width="8.85546875" style="223" customWidth="1"/>
    <col min="13" max="16384" width="9.140625" style="226"/>
  </cols>
  <sheetData>
    <row r="1" spans="1:12" ht="15.75" x14ac:dyDescent="0.25">
      <c r="A1" s="256" t="s">
        <v>121</v>
      </c>
      <c r="B1" s="257"/>
      <c r="C1" s="258"/>
      <c r="D1" s="259"/>
      <c r="F1" s="260"/>
    </row>
    <row r="2" spans="1:12" x14ac:dyDescent="0.2">
      <c r="A2" s="261" t="s">
        <v>306</v>
      </c>
      <c r="B2" s="262" t="e">
        <f>+#REF!</f>
        <v>#REF!</v>
      </c>
      <c r="C2" s="262" t="e">
        <f>+#REF!</f>
        <v>#REF!</v>
      </c>
      <c r="D2" s="263" t="s">
        <v>327</v>
      </c>
      <c r="F2" s="264" t="s">
        <v>344</v>
      </c>
    </row>
    <row r="3" spans="1:12" x14ac:dyDescent="0.2">
      <c r="A3" s="265"/>
      <c r="B3" s="221"/>
      <c r="C3" s="8"/>
      <c r="D3" s="266"/>
      <c r="F3" s="267"/>
    </row>
    <row r="4" spans="1:12" x14ac:dyDescent="0.2">
      <c r="A4" s="268" t="s">
        <v>11</v>
      </c>
      <c r="B4" s="7"/>
      <c r="C4" s="269"/>
      <c r="D4" s="270"/>
      <c r="F4" s="271"/>
    </row>
    <row r="5" spans="1:12" x14ac:dyDescent="0.2">
      <c r="A5" s="272"/>
      <c r="B5" s="7"/>
      <c r="C5" s="269"/>
      <c r="D5" s="270"/>
      <c r="F5" s="1072"/>
    </row>
    <row r="6" spans="1:12" x14ac:dyDescent="0.2">
      <c r="A6" s="268" t="s">
        <v>12</v>
      </c>
      <c r="B6" s="7"/>
      <c r="C6" s="269"/>
      <c r="D6" s="270"/>
      <c r="F6" s="1072"/>
      <c r="I6" s="358" t="s">
        <v>346</v>
      </c>
      <c r="J6" s="371"/>
      <c r="K6" s="372"/>
    </row>
    <row r="7" spans="1:12" x14ac:dyDescent="0.2">
      <c r="A7" s="273" t="s">
        <v>13</v>
      </c>
      <c r="B7" s="79" t="e">
        <f>+#REF!/1000000</f>
        <v>#REF!</v>
      </c>
      <c r="C7" s="80" t="e">
        <f>+#REF!/1000000</f>
        <v>#REF!</v>
      </c>
      <c r="D7" s="274" t="e">
        <f>+#REF!/1000000</f>
        <v>#REF!</v>
      </c>
      <c r="F7" s="1072"/>
      <c r="I7" s="272"/>
      <c r="J7" s="297"/>
      <c r="K7" s="373"/>
    </row>
    <row r="8" spans="1:12" x14ac:dyDescent="0.2">
      <c r="A8" s="272" t="s">
        <v>16</v>
      </c>
      <c r="B8" s="75" t="e">
        <f>+#REF!/1000000</f>
        <v>#REF!</v>
      </c>
      <c r="C8" s="62" t="e">
        <f>+#REF!/1000000</f>
        <v>#REF!</v>
      </c>
      <c r="D8" s="275" t="e">
        <f>+#REF!/1000000</f>
        <v>#REF!</v>
      </c>
      <c r="F8" s="1072"/>
      <c r="G8" s="61"/>
      <c r="I8" s="272"/>
      <c r="J8" s="297"/>
      <c r="K8" s="373"/>
    </row>
    <row r="9" spans="1:12" x14ac:dyDescent="0.2">
      <c r="A9" s="273" t="s">
        <v>24</v>
      </c>
      <c r="B9" s="75" t="e">
        <f>#REF!/1000000</f>
        <v>#REF!</v>
      </c>
      <c r="C9" s="62" t="e">
        <f>#REF!/1000000</f>
        <v>#REF!</v>
      </c>
      <c r="D9" s="275" t="e">
        <f>#REF!/1000000</f>
        <v>#REF!</v>
      </c>
      <c r="F9" s="1072"/>
      <c r="G9" s="61"/>
      <c r="I9" s="272"/>
      <c r="J9" s="297"/>
      <c r="K9" s="373"/>
    </row>
    <row r="10" spans="1:12" x14ac:dyDescent="0.2">
      <c r="A10" s="277" t="s">
        <v>22</v>
      </c>
      <c r="B10" s="74" t="e">
        <f>+(#REF!-#REF!)/1000000</f>
        <v>#REF!</v>
      </c>
      <c r="C10" s="63" t="e">
        <f>+(#REF!-#REF!)/1000000</f>
        <v>#REF!</v>
      </c>
      <c r="D10" s="278" t="e">
        <f>+(#REF!-#REF!)/1000000</f>
        <v>#REF!</v>
      </c>
      <c r="F10" s="276"/>
      <c r="G10" s="61"/>
      <c r="I10" s="272"/>
      <c r="J10" s="297"/>
      <c r="K10" s="373"/>
    </row>
    <row r="11" spans="1:12" x14ac:dyDescent="0.2">
      <c r="A11" s="279"/>
      <c r="B11" s="79" t="e">
        <f>SUM(B7:B10)</f>
        <v>#REF!</v>
      </c>
      <c r="C11" s="80" t="e">
        <f>SUM(C7:C10)</f>
        <v>#REF!</v>
      </c>
      <c r="D11" s="274" t="e">
        <f>SUM(D7:D10)</f>
        <v>#REF!</v>
      </c>
      <c r="F11" s="276"/>
      <c r="G11" s="61"/>
      <c r="I11" s="374" t="e">
        <f>+B11-KONSERNITASE!B32</f>
        <v>#REF!</v>
      </c>
      <c r="J11" s="80" t="e">
        <f>+C11-KONSERNITASE!C32</f>
        <v>#REF!</v>
      </c>
      <c r="K11" s="274" t="e">
        <f>+D11-KONSERNITASE!#REF!</f>
        <v>#REF!</v>
      </c>
      <c r="L11" s="61"/>
    </row>
    <row r="12" spans="1:12" x14ac:dyDescent="0.2">
      <c r="A12" s="279"/>
      <c r="B12" s="79"/>
      <c r="C12" s="80"/>
      <c r="D12" s="274"/>
      <c r="F12" s="276"/>
      <c r="G12" s="61"/>
      <c r="I12" s="272"/>
      <c r="J12" s="297"/>
      <c r="K12" s="373"/>
    </row>
    <row r="13" spans="1:12" x14ac:dyDescent="0.2">
      <c r="A13" s="279" t="s">
        <v>27</v>
      </c>
      <c r="B13" s="79"/>
      <c r="C13" s="80"/>
      <c r="D13" s="274"/>
      <c r="F13" s="1073"/>
      <c r="G13" s="61"/>
      <c r="I13" s="272"/>
      <c r="J13" s="297"/>
      <c r="K13" s="373"/>
    </row>
    <row r="14" spans="1:12" x14ac:dyDescent="0.2">
      <c r="A14" s="272" t="s">
        <v>28</v>
      </c>
      <c r="B14" s="79" t="e">
        <f>#REF!/1000000</f>
        <v>#REF!</v>
      </c>
      <c r="C14" s="80" t="e">
        <f>#REF!/1000000</f>
        <v>#REF!</v>
      </c>
      <c r="D14" s="274" t="e">
        <f>#REF!/1000000</f>
        <v>#REF!</v>
      </c>
      <c r="F14" s="1073"/>
      <c r="G14" s="61"/>
      <c r="I14" s="272"/>
      <c r="J14" s="297"/>
      <c r="K14" s="373"/>
    </row>
    <row r="15" spans="1:12" x14ac:dyDescent="0.2">
      <c r="A15" s="272" t="s">
        <v>318</v>
      </c>
      <c r="B15" s="499" t="e">
        <f>+#REF!/1000000</f>
        <v>#REF!</v>
      </c>
      <c r="C15" s="493" t="e">
        <f>+#REF!/1000000</f>
        <v>#REF!</v>
      </c>
      <c r="D15" s="274" t="e">
        <f>+#REF!/1000000</f>
        <v>#REF!</v>
      </c>
      <c r="F15" s="276"/>
      <c r="G15" s="61"/>
      <c r="I15" s="272"/>
      <c r="J15" s="297"/>
      <c r="K15" s="373"/>
    </row>
    <row r="16" spans="1:12" x14ac:dyDescent="0.2">
      <c r="A16" s="272" t="s">
        <v>25</v>
      </c>
      <c r="B16" s="79" t="e">
        <f>+(#REF!-#REF!+#REF!+#REF!+#REF!)/1000000</f>
        <v>#REF!</v>
      </c>
      <c r="C16" s="80" t="e">
        <f>+(#REF!-#REF!+#REF!+#REF!+#REF!)/1000000</f>
        <v>#REF!</v>
      </c>
      <c r="D16" s="274" t="e">
        <f>+(#REF!-#REF!+#REF!+#REF!+#REF!)/1000000</f>
        <v>#REF!</v>
      </c>
      <c r="F16" s="276"/>
      <c r="G16" s="61"/>
      <c r="I16" s="272"/>
      <c r="J16" s="297"/>
      <c r="K16" s="373"/>
    </row>
    <row r="17" spans="1:12" x14ac:dyDescent="0.2">
      <c r="A17" s="280" t="s">
        <v>30</v>
      </c>
      <c r="B17" s="74" t="e">
        <f>#REF!/1000000</f>
        <v>#REF!</v>
      </c>
      <c r="C17" s="63" t="e">
        <f>#REF!/1000000</f>
        <v>#REF!</v>
      </c>
      <c r="D17" s="278" t="e">
        <f>#REF!/1000000</f>
        <v>#REF!</v>
      </c>
      <c r="F17" s="276"/>
      <c r="G17" s="61"/>
      <c r="I17" s="374"/>
      <c r="J17" s="80"/>
      <c r="K17" s="274"/>
    </row>
    <row r="18" spans="1:12" x14ac:dyDescent="0.2">
      <c r="A18" s="279"/>
      <c r="B18" s="79" t="e">
        <f>SUM(B14:B17)</f>
        <v>#REF!</v>
      </c>
      <c r="C18" s="80" t="e">
        <f>SUM(C14:C17)</f>
        <v>#REF!</v>
      </c>
      <c r="D18" s="274" t="e">
        <f>SUM(D14:D17)</f>
        <v>#REF!</v>
      </c>
      <c r="F18" s="276"/>
      <c r="G18" s="61"/>
      <c r="I18" s="374" t="e">
        <f>+B18-KONSERNITASE!B42</f>
        <v>#REF!</v>
      </c>
      <c r="J18" s="80" t="e">
        <f>+C18-KONSERNITASE!C42</f>
        <v>#REF!</v>
      </c>
      <c r="K18" s="274" t="e">
        <f>+D18-KONSERNITASE!#REF!</f>
        <v>#REF!</v>
      </c>
    </row>
    <row r="19" spans="1:12" x14ac:dyDescent="0.2">
      <c r="A19" s="273"/>
      <c r="B19" s="79"/>
      <c r="C19" s="80"/>
      <c r="D19" s="274"/>
      <c r="F19" s="276"/>
      <c r="G19" s="61"/>
      <c r="I19" s="272"/>
      <c r="J19" s="297"/>
      <c r="K19" s="373"/>
    </row>
    <row r="20" spans="1:12" x14ac:dyDescent="0.2">
      <c r="A20" s="281" t="s">
        <v>32</v>
      </c>
      <c r="B20" s="282" t="e">
        <f>B11+B18</f>
        <v>#REF!</v>
      </c>
      <c r="C20" s="283" t="e">
        <f>C11+C18</f>
        <v>#REF!</v>
      </c>
      <c r="D20" s="284" t="e">
        <f>D11+D18</f>
        <v>#REF!</v>
      </c>
      <c r="F20" s="285"/>
      <c r="G20" s="61"/>
      <c r="I20" s="374" t="e">
        <f>+B20-KONSERNITASE!B44</f>
        <v>#REF!</v>
      </c>
      <c r="J20" s="80" t="e">
        <f>+C20-KONSERNITASE!C44</f>
        <v>#REF!</v>
      </c>
      <c r="K20" s="274" t="e">
        <f>+D20-KONSERNITASE!#REF!</f>
        <v>#REF!</v>
      </c>
    </row>
    <row r="21" spans="1:12" x14ac:dyDescent="0.2">
      <c r="A21" s="217"/>
      <c r="B21" s="217"/>
      <c r="C21" s="4"/>
      <c r="D21" s="217"/>
      <c r="F21" s="223"/>
      <c r="G21" s="61"/>
      <c r="I21" s="272"/>
      <c r="J21" s="297"/>
      <c r="K21" s="373"/>
    </row>
    <row r="22" spans="1:12" x14ac:dyDescent="0.2">
      <c r="F22" s="223"/>
      <c r="G22" s="61"/>
      <c r="I22" s="272"/>
      <c r="J22" s="297"/>
      <c r="K22" s="373"/>
    </row>
    <row r="23" spans="1:12" ht="15.75" x14ac:dyDescent="0.25">
      <c r="A23" s="256" t="s">
        <v>121</v>
      </c>
      <c r="B23" s="286"/>
      <c r="C23" s="287"/>
      <c r="D23" s="288"/>
      <c r="F23" s="260"/>
      <c r="G23" s="61"/>
      <c r="I23" s="272"/>
      <c r="J23" s="297"/>
      <c r="K23" s="373"/>
    </row>
    <row r="24" spans="1:12" x14ac:dyDescent="0.2">
      <c r="A24" s="261" t="s">
        <v>306</v>
      </c>
      <c r="B24" s="262" t="e">
        <f>B2</f>
        <v>#REF!</v>
      </c>
      <c r="C24" s="262" t="e">
        <f>C2</f>
        <v>#REF!</v>
      </c>
      <c r="D24" s="263" t="str">
        <f>D2</f>
        <v>12/2016</v>
      </c>
      <c r="F24" s="264" t="s">
        <v>344</v>
      </c>
      <c r="G24" s="61"/>
      <c r="I24" s="272"/>
      <c r="J24" s="297"/>
      <c r="K24" s="373"/>
    </row>
    <row r="25" spans="1:12" x14ac:dyDescent="0.2">
      <c r="A25" s="265"/>
      <c r="B25" s="221"/>
      <c r="C25" s="8"/>
      <c r="D25" s="289"/>
      <c r="F25" s="276"/>
      <c r="G25" s="61"/>
      <c r="I25" s="272"/>
      <c r="J25" s="297"/>
      <c r="K25" s="373"/>
    </row>
    <row r="26" spans="1:12" x14ac:dyDescent="0.2">
      <c r="A26" s="279" t="s">
        <v>33</v>
      </c>
      <c r="B26" s="217"/>
      <c r="C26" s="4"/>
      <c r="D26" s="290"/>
      <c r="F26" s="276"/>
      <c r="G26" s="61"/>
      <c r="I26" s="272"/>
      <c r="J26" s="297"/>
      <c r="K26" s="373"/>
    </row>
    <row r="27" spans="1:12" x14ac:dyDescent="0.2">
      <c r="A27" s="272"/>
      <c r="B27" s="7"/>
      <c r="C27" s="291"/>
      <c r="D27" s="292"/>
      <c r="F27" s="276"/>
      <c r="G27" s="61"/>
      <c r="I27" s="272"/>
      <c r="J27" s="297"/>
      <c r="K27" s="373"/>
    </row>
    <row r="28" spans="1:12" x14ac:dyDescent="0.2">
      <c r="A28" s="268" t="s">
        <v>34</v>
      </c>
      <c r="B28" s="79" t="e">
        <f>+#REF!/1000000</f>
        <v>#REF!</v>
      </c>
      <c r="C28" s="80" t="e">
        <f>+#REF!/1000000</f>
        <v>#REF!</v>
      </c>
      <c r="D28" s="274" t="e">
        <f>+#REF!/1000000</f>
        <v>#REF!</v>
      </c>
      <c r="F28" s="276"/>
      <c r="G28" s="61"/>
      <c r="I28" s="374" t="e">
        <f>+B28-KONSERNITASE!B64</f>
        <v>#REF!</v>
      </c>
      <c r="J28" s="80" t="e">
        <f>+C28-KONSERNITASE!C64</f>
        <v>#REF!</v>
      </c>
      <c r="K28" s="274" t="e">
        <f>+D28-KONSERNITASE!#REF!</f>
        <v>#REF!</v>
      </c>
    </row>
    <row r="29" spans="1:12" x14ac:dyDescent="0.2">
      <c r="A29" s="268"/>
      <c r="B29" s="79"/>
      <c r="C29" s="80"/>
      <c r="D29" s="274"/>
      <c r="F29" s="276"/>
      <c r="G29" s="61"/>
      <c r="I29" s="272"/>
      <c r="J29" s="297"/>
      <c r="K29" s="373"/>
    </row>
    <row r="30" spans="1:12" s="227" customFormat="1" x14ac:dyDescent="0.2">
      <c r="A30" s="279" t="s">
        <v>41</v>
      </c>
      <c r="B30" s="79"/>
      <c r="C30" s="79"/>
      <c r="D30" s="293"/>
      <c r="F30" s="276"/>
      <c r="G30" s="71"/>
      <c r="H30" s="294"/>
      <c r="I30" s="268"/>
      <c r="J30" s="375"/>
      <c r="K30" s="376"/>
      <c r="L30" s="294"/>
    </row>
    <row r="31" spans="1:12" x14ac:dyDescent="0.2">
      <c r="A31" s="295" t="s">
        <v>42</v>
      </c>
      <c r="B31" s="79" t="e">
        <f>#REF!/1000000</f>
        <v>#REF!</v>
      </c>
      <c r="C31" s="80" t="e">
        <f>#REF!/1000000</f>
        <v>#REF!</v>
      </c>
      <c r="D31" s="274" t="e">
        <f>#REF!/1000000</f>
        <v>#REF!</v>
      </c>
      <c r="F31" s="276"/>
      <c r="G31" s="61"/>
      <c r="I31" s="272"/>
      <c r="J31" s="297"/>
      <c r="K31" s="373"/>
    </row>
    <row r="32" spans="1:12" x14ac:dyDescent="0.2">
      <c r="A32" s="295" t="s">
        <v>44</v>
      </c>
      <c r="B32" s="79" t="e">
        <f>#REF!/1000000</f>
        <v>#REF!</v>
      </c>
      <c r="C32" s="80" t="e">
        <f>#REF!/1000000</f>
        <v>#REF!</v>
      </c>
      <c r="D32" s="274" t="e">
        <f>#REF!/1000000</f>
        <v>#REF!</v>
      </c>
      <c r="F32" s="276"/>
      <c r="G32" s="61"/>
      <c r="I32" s="272"/>
      <c r="J32" s="297"/>
      <c r="K32" s="373"/>
    </row>
    <row r="33" spans="1:12" x14ac:dyDescent="0.2">
      <c r="A33" s="295" t="s">
        <v>331</v>
      </c>
      <c r="B33" s="79" t="e">
        <f>#REF!/1000000</f>
        <v>#REF!</v>
      </c>
      <c r="C33" s="80" t="e">
        <f>#REF!/1000000</f>
        <v>#REF!</v>
      </c>
      <c r="D33" s="274" t="e">
        <f>#REF!/1000000</f>
        <v>#REF!</v>
      </c>
      <c r="F33" s="1073"/>
      <c r="G33" s="61"/>
      <c r="I33" s="272"/>
      <c r="J33" s="297"/>
      <c r="K33" s="373"/>
    </row>
    <row r="34" spans="1:12" x14ac:dyDescent="0.2">
      <c r="A34" s="296" t="s">
        <v>45</v>
      </c>
      <c r="B34" s="74" t="e">
        <f>(#REF!+#REF!)/1000000</f>
        <v>#REF!</v>
      </c>
      <c r="C34" s="63" t="e">
        <f>(#REF!+#REF!)/1000000</f>
        <v>#REF!</v>
      </c>
      <c r="D34" s="278" t="e">
        <f>(#REF!+#REF!)/1000000</f>
        <v>#REF!</v>
      </c>
      <c r="F34" s="1073"/>
      <c r="G34" s="61"/>
      <c r="I34" s="272"/>
      <c r="J34" s="297"/>
      <c r="K34" s="373"/>
    </row>
    <row r="35" spans="1:12" x14ac:dyDescent="0.2">
      <c r="A35" s="272"/>
      <c r="B35" s="79" t="e">
        <f>SUM(B31:B34)</f>
        <v>#REF!</v>
      </c>
      <c r="C35" s="80" t="e">
        <f>SUM(C31:C34)</f>
        <v>#REF!</v>
      </c>
      <c r="D35" s="274" t="e">
        <f>SUM(D31:D34)</f>
        <v>#REF!</v>
      </c>
      <c r="F35" s="276"/>
      <c r="G35" s="61"/>
      <c r="I35" s="374" t="e">
        <f>+B35-KONSERNITASE!B74</f>
        <v>#REF!</v>
      </c>
      <c r="J35" s="80" t="e">
        <f>+C35-KONSERNITASE!C74</f>
        <v>#REF!</v>
      </c>
      <c r="K35" s="274" t="e">
        <f>+D35-KONSERNITASE!#REF!</f>
        <v>#REF!</v>
      </c>
    </row>
    <row r="36" spans="1:12" s="227" customFormat="1" ht="16.5" customHeight="1" x14ac:dyDescent="0.2">
      <c r="A36" s="279" t="s">
        <v>46</v>
      </c>
      <c r="B36" s="79"/>
      <c r="C36" s="79"/>
      <c r="D36" s="293"/>
      <c r="F36" s="1073"/>
      <c r="G36" s="71"/>
      <c r="H36" s="294"/>
      <c r="I36" s="268"/>
      <c r="J36" s="375"/>
      <c r="K36" s="376"/>
      <c r="L36" s="294"/>
    </row>
    <row r="37" spans="1:12" x14ac:dyDescent="0.2">
      <c r="A37" s="295" t="s">
        <v>331</v>
      </c>
      <c r="B37" s="79" t="e">
        <f>#REF!/1000000</f>
        <v>#REF!</v>
      </c>
      <c r="C37" s="80" t="e">
        <f>#REF!/1000000</f>
        <v>#REF!</v>
      </c>
      <c r="D37" s="274" t="e">
        <f>#REF!/1000000</f>
        <v>#REF!</v>
      </c>
      <c r="F37" s="1073"/>
      <c r="G37" s="61"/>
      <c r="I37" s="272"/>
      <c r="J37" s="297"/>
      <c r="K37" s="373"/>
    </row>
    <row r="38" spans="1:12" x14ac:dyDescent="0.2">
      <c r="A38" s="295" t="s">
        <v>320</v>
      </c>
      <c r="B38" s="79" t="e">
        <f>+#REF!/1000000</f>
        <v>#REF!</v>
      </c>
      <c r="C38" s="80" t="e">
        <f>+#REF!/1000000</f>
        <v>#REF!</v>
      </c>
      <c r="D38" s="274" t="e">
        <f>+#REF!/1000000</f>
        <v>#REF!</v>
      </c>
      <c r="F38" s="276"/>
      <c r="G38" s="61"/>
      <c r="I38" s="272"/>
      <c r="J38" s="297"/>
      <c r="K38" s="373"/>
    </row>
    <row r="39" spans="1:12" x14ac:dyDescent="0.2">
      <c r="A39" s="295" t="s">
        <v>345</v>
      </c>
      <c r="B39" s="79" t="e">
        <f>+#REF!/1000000</f>
        <v>#REF!</v>
      </c>
      <c r="C39" s="80" t="e">
        <f>+#REF!/1000000</f>
        <v>#REF!</v>
      </c>
      <c r="D39" s="274" t="e">
        <f>+#REF!/1000000</f>
        <v>#REF!</v>
      </c>
      <c r="F39" s="276"/>
      <c r="G39" s="61"/>
      <c r="I39" s="272"/>
      <c r="J39" s="297"/>
      <c r="K39" s="373"/>
    </row>
    <row r="40" spans="1:12" s="291" customFormat="1" x14ac:dyDescent="0.2">
      <c r="A40" s="295" t="s">
        <v>44</v>
      </c>
      <c r="B40" s="79" t="e">
        <f>+#REF!/1000000</f>
        <v>#REF!</v>
      </c>
      <c r="C40" s="80" t="e">
        <f>+#REF!/1000000</f>
        <v>#REF!</v>
      </c>
      <c r="D40" s="274" t="e">
        <f>+#REF!/1000000</f>
        <v>#REF!</v>
      </c>
      <c r="F40" s="276"/>
      <c r="G40" s="80"/>
      <c r="H40" s="297"/>
      <c r="I40" s="272"/>
      <c r="J40" s="297"/>
      <c r="K40" s="373"/>
      <c r="L40" s="297"/>
    </row>
    <row r="41" spans="1:12" s="291" customFormat="1" x14ac:dyDescent="0.2">
      <c r="A41" s="298" t="s">
        <v>45</v>
      </c>
      <c r="B41" s="74" t="e">
        <f>+(#REF!+#REF!+#REF!+#REF!)/1000000</f>
        <v>#REF!</v>
      </c>
      <c r="C41" s="63" t="e">
        <f>+(#REF!+#REF!+#REF!+#REF!)/1000000</f>
        <v>#REF!</v>
      </c>
      <c r="D41" s="278" t="e">
        <f>+(#REF!+#REF!+#REF!+#REF!)/1000000</f>
        <v>#REF!</v>
      </c>
      <c r="F41" s="276"/>
      <c r="G41" s="80"/>
      <c r="H41" s="297"/>
      <c r="I41" s="272"/>
      <c r="J41" s="297"/>
      <c r="K41" s="373"/>
      <c r="L41" s="297"/>
    </row>
    <row r="42" spans="1:12" x14ac:dyDescent="0.2">
      <c r="A42" s="273"/>
      <c r="B42" s="79" t="e">
        <f>SUM(B37:B41)</f>
        <v>#REF!</v>
      </c>
      <c r="C42" s="80" t="e">
        <f>SUM(C37:C41)</f>
        <v>#REF!</v>
      </c>
      <c r="D42" s="274" t="e">
        <f>SUM(D37:D41)</f>
        <v>#REF!</v>
      </c>
      <c r="F42" s="276"/>
      <c r="G42" s="61"/>
      <c r="I42" s="374" t="e">
        <f>+B42-KONSERNITASE!#REF!</f>
        <v>#REF!</v>
      </c>
      <c r="J42" s="80" t="e">
        <f>+C42-KONSERNITASE!#REF!</f>
        <v>#REF!</v>
      </c>
      <c r="K42" s="274" t="e">
        <f>+D42-KONSERNITASE!#REF!</f>
        <v>#REF!</v>
      </c>
    </row>
    <row r="43" spans="1:12" x14ac:dyDescent="0.2">
      <c r="A43" s="265"/>
      <c r="B43" s="75"/>
      <c r="C43" s="62"/>
      <c r="D43" s="275"/>
      <c r="F43" s="276"/>
      <c r="G43" s="61"/>
      <c r="I43" s="272"/>
      <c r="J43" s="297"/>
      <c r="K43" s="373"/>
    </row>
    <row r="44" spans="1:12" x14ac:dyDescent="0.2">
      <c r="A44" s="281" t="s">
        <v>49</v>
      </c>
      <c r="B44" s="74" t="e">
        <f>B28+B35+B42</f>
        <v>#REF!</v>
      </c>
      <c r="C44" s="63" t="e">
        <f>C28+C35+C42</f>
        <v>#REF!</v>
      </c>
      <c r="D44" s="278" t="e">
        <f>D28+D35+D42</f>
        <v>#REF!</v>
      </c>
      <c r="F44" s="285"/>
      <c r="G44" s="61"/>
      <c r="I44" s="377" t="e">
        <f>+B44-KONSERNITASE!B83</f>
        <v>#REF!</v>
      </c>
      <c r="J44" s="63" t="e">
        <f>+C44-KONSERNITASE!C83</f>
        <v>#REF!</v>
      </c>
      <c r="K44" s="278" t="e">
        <f>+D44-KONSERNITASE!#REF!</f>
        <v>#REF!</v>
      </c>
    </row>
    <row r="45" spans="1:12" x14ac:dyDescent="0.2">
      <c r="A45" s="1"/>
      <c r="B45" s="222"/>
      <c r="C45" s="1"/>
      <c r="D45" s="1"/>
      <c r="G45" s="61"/>
    </row>
    <row r="46" spans="1:12" x14ac:dyDescent="0.2">
      <c r="A46" s="1"/>
      <c r="B46" s="222"/>
      <c r="C46" s="1"/>
      <c r="D46" s="1"/>
      <c r="G46" s="61"/>
    </row>
    <row r="47" spans="1:12" x14ac:dyDescent="0.2">
      <c r="I47" s="80" t="e">
        <f>+B44-#REF!/1000000</f>
        <v>#REF!</v>
      </c>
      <c r="J47" s="80" t="e">
        <f>+C44-#REF!/1000000</f>
        <v>#REF!</v>
      </c>
      <c r="K47" s="80" t="e">
        <f>+D44-#REF!/1000000</f>
        <v>#REF!</v>
      </c>
    </row>
  </sheetData>
  <mergeCells count="5">
    <mergeCell ref="F5:F7"/>
    <mergeCell ref="F8:F9"/>
    <mergeCell ref="F13:F14"/>
    <mergeCell ref="F33:F34"/>
    <mergeCell ref="F36:F37"/>
  </mergeCells>
  <pageMargins left="0.99" right="0.27" top="0.98425196850393704" bottom="0" header="0.77" footer="0.4921259845"/>
  <pageSetup paperSize="9" scale="94" fitToHeight="7" orientation="portrait" horizontalDpi="1200" verticalDpi="1200" r:id="rId1"/>
  <headerFooter alignWithMargins="0"/>
  <rowBreaks count="1" manualBreakCount="1">
    <brk id="22" max="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8BE20"/>
    <pageSetUpPr fitToPage="1"/>
  </sheetPr>
  <dimension ref="A1:N44"/>
  <sheetViews>
    <sheetView showGridLines="0" zoomScaleNormal="100" workbookViewId="0">
      <selection activeCell="A21" sqref="A21"/>
    </sheetView>
  </sheetViews>
  <sheetFormatPr defaultColWidth="9.140625" defaultRowHeight="12.75" x14ac:dyDescent="0.2"/>
  <cols>
    <col min="1" max="1" width="59.5703125" style="349" customWidth="1"/>
    <col min="2" max="4" width="11.140625" style="351" customWidth="1"/>
    <col min="5" max="5" width="3" style="315" customWidth="1"/>
    <col min="6" max="6" width="71.42578125" style="315" customWidth="1"/>
    <col min="7" max="16384" width="9.140625" style="315"/>
  </cols>
  <sheetData>
    <row r="1" spans="1:14" ht="15.75" x14ac:dyDescent="0.25">
      <c r="A1" s="312" t="s">
        <v>122</v>
      </c>
      <c r="B1" s="313"/>
      <c r="C1" s="313"/>
      <c r="D1" s="314"/>
      <c r="F1" s="260"/>
    </row>
    <row r="2" spans="1:14" x14ac:dyDescent="0.2">
      <c r="A2" s="316" t="s">
        <v>306</v>
      </c>
      <c r="B2" s="317" t="e">
        <f>+#REF!</f>
        <v>#REF!</v>
      </c>
      <c r="C2" s="317" t="e">
        <f>+#REF!</f>
        <v>#REF!</v>
      </c>
      <c r="D2" s="318" t="s">
        <v>326</v>
      </c>
      <c r="F2" s="319" t="s">
        <v>344</v>
      </c>
    </row>
    <row r="3" spans="1:14" x14ac:dyDescent="0.2">
      <c r="A3" s="320"/>
      <c r="B3" s="321"/>
      <c r="C3" s="321"/>
      <c r="D3" s="354"/>
      <c r="F3" s="267"/>
    </row>
    <row r="4" spans="1:14" x14ac:dyDescent="0.2">
      <c r="A4" s="322" t="s">
        <v>50</v>
      </c>
      <c r="B4" s="323"/>
      <c r="C4" s="323"/>
      <c r="D4" s="324"/>
      <c r="F4" s="271"/>
    </row>
    <row r="5" spans="1:14" x14ac:dyDescent="0.2">
      <c r="A5" s="325" t="s">
        <v>7</v>
      </c>
      <c r="B5" s="323">
        <f>+'RAHAVIRTALASKELMA '!B8</f>
        <v>34.701739012235592</v>
      </c>
      <c r="C5" s="326">
        <f>+'RAHAVIRTALASKELMA '!C8</f>
        <v>34.071720430514134</v>
      </c>
      <c r="D5" s="327" t="e">
        <f>+'RAHAVIRTALASKELMA '!#REF!</f>
        <v>#REF!</v>
      </c>
      <c r="F5" s="271"/>
      <c r="I5" s="358" t="s">
        <v>346</v>
      </c>
      <c r="J5" s="359"/>
      <c r="K5" s="359"/>
      <c r="L5" s="359"/>
      <c r="M5" s="359"/>
      <c r="N5" s="360"/>
    </row>
    <row r="6" spans="1:14" x14ac:dyDescent="0.2">
      <c r="A6" s="328" t="s">
        <v>102</v>
      </c>
      <c r="B6" s="329">
        <f>SUM('RAHAVIRTALASKELMA '!B10:B14)</f>
        <v>58.286498073062205</v>
      </c>
      <c r="C6" s="330">
        <f>SUM('RAHAVIRTALASKELMA '!C10:C14)</f>
        <v>55.560528687911962</v>
      </c>
      <c r="D6" s="331" t="e">
        <f>SUM('RAHAVIRTALASKELMA '!#REF!)</f>
        <v>#REF!</v>
      </c>
      <c r="F6" s="271"/>
      <c r="I6" s="361"/>
      <c r="J6" s="347"/>
      <c r="K6" s="347"/>
      <c r="L6" s="347"/>
      <c r="M6" s="347"/>
      <c r="N6" s="362"/>
    </row>
    <row r="7" spans="1:14" x14ac:dyDescent="0.2">
      <c r="A7" s="325" t="s">
        <v>51</v>
      </c>
      <c r="B7" s="323">
        <f>+'RAHAVIRTALASKELMA '!B15</f>
        <v>92.988237085297797</v>
      </c>
      <c r="C7" s="326">
        <f>+'RAHAVIRTALASKELMA '!C15</f>
        <v>89.632249118426088</v>
      </c>
      <c r="D7" s="327" t="e">
        <f>+'RAHAVIRTALASKELMA '!#REF!</f>
        <v>#REF!</v>
      </c>
      <c r="F7" s="271"/>
      <c r="I7" s="363">
        <f>SUM(B5:B6)</f>
        <v>92.988237085297797</v>
      </c>
      <c r="J7" s="364">
        <f>SUM(C5:C6)</f>
        <v>89.632249118426103</v>
      </c>
      <c r="K7" s="364" t="e">
        <f>SUM(D5:D6)</f>
        <v>#REF!</v>
      </c>
      <c r="L7" s="364">
        <f>+I7-B7</f>
        <v>0</v>
      </c>
      <c r="M7" s="364">
        <f>+J7-C7</f>
        <v>0</v>
      </c>
      <c r="N7" s="365" t="e">
        <f>+K7-D7</f>
        <v>#REF!</v>
      </c>
    </row>
    <row r="8" spans="1:14" ht="6" customHeight="1" x14ac:dyDescent="0.2">
      <c r="A8" s="322"/>
      <c r="B8" s="323"/>
      <c r="C8" s="326"/>
      <c r="D8" s="327"/>
      <c r="F8" s="276"/>
      <c r="I8" s="361"/>
      <c r="J8" s="347"/>
      <c r="K8" s="347"/>
      <c r="L8" s="347"/>
      <c r="M8" s="347"/>
      <c r="N8" s="362"/>
    </row>
    <row r="9" spans="1:14" x14ac:dyDescent="0.2">
      <c r="A9" s="332" t="s">
        <v>53</v>
      </c>
      <c r="B9" s="323">
        <f>+'RAHAVIRTALASKELMA '!B18</f>
        <v>7.3070771026619976</v>
      </c>
      <c r="C9" s="326">
        <f>+'RAHAVIRTALASKELMA '!C18</f>
        <v>1.4909179174775704</v>
      </c>
      <c r="D9" s="327" t="e">
        <f>+'RAHAVIRTALASKELMA '!#REF!</f>
        <v>#REF!</v>
      </c>
      <c r="F9" s="276"/>
      <c r="I9" s="361"/>
      <c r="J9" s="347"/>
      <c r="K9" s="347"/>
      <c r="L9" s="347"/>
      <c r="M9" s="347"/>
      <c r="N9" s="362"/>
    </row>
    <row r="10" spans="1:14" x14ac:dyDescent="0.2">
      <c r="A10" s="332" t="s">
        <v>54</v>
      </c>
      <c r="B10" s="323">
        <f>+'RAHAVIRTALASKELMA '!B19</f>
        <v>-0.53049556361303862</v>
      </c>
      <c r="C10" s="326">
        <f>+'RAHAVIRTALASKELMA '!C19</f>
        <v>2.9676073810045347</v>
      </c>
      <c r="D10" s="327" t="e">
        <f>+'RAHAVIRTALASKELMA '!#REF!</f>
        <v>#REF!</v>
      </c>
      <c r="F10" s="276"/>
      <c r="I10" s="361"/>
      <c r="J10" s="347"/>
      <c r="K10" s="347"/>
      <c r="L10" s="347"/>
      <c r="M10" s="347"/>
      <c r="N10" s="362"/>
    </row>
    <row r="11" spans="1:14" x14ac:dyDescent="0.2">
      <c r="A11" s="333" t="s">
        <v>55</v>
      </c>
      <c r="B11" s="329">
        <f>+'RAHAVIRTALASKELMA '!B20</f>
        <v>7.4358869251735351</v>
      </c>
      <c r="C11" s="330">
        <f>+'RAHAVIRTALASKELMA '!C20</f>
        <v>5.448284362566147</v>
      </c>
      <c r="D11" s="331" t="e">
        <f>+'RAHAVIRTALASKELMA '!#REF!</f>
        <v>#REF!</v>
      </c>
      <c r="F11" s="276"/>
      <c r="I11" s="361"/>
      <c r="J11" s="347"/>
      <c r="K11" s="347"/>
      <c r="L11" s="347"/>
      <c r="M11" s="347"/>
      <c r="N11" s="362"/>
    </row>
    <row r="12" spans="1:14" x14ac:dyDescent="0.2">
      <c r="A12" s="322" t="s">
        <v>52</v>
      </c>
      <c r="B12" s="323">
        <f>+'RAHAVIRTALASKELMA '!B21</f>
        <v>14.212468464222493</v>
      </c>
      <c r="C12" s="326">
        <f>+'RAHAVIRTALASKELMA '!C21</f>
        <v>9.9068096610482517</v>
      </c>
      <c r="D12" s="327" t="e">
        <f>+'RAHAVIRTALASKELMA '!#REF!</f>
        <v>#REF!</v>
      </c>
      <c r="F12" s="276"/>
      <c r="I12" s="363">
        <f>SUM(B9:B11)</f>
        <v>14.212468464222493</v>
      </c>
      <c r="J12" s="364">
        <f>SUM(C9:C11)</f>
        <v>9.9068096610482517</v>
      </c>
      <c r="K12" s="364" t="e">
        <f>SUM(D9:D11)</f>
        <v>#REF!</v>
      </c>
      <c r="L12" s="364">
        <f>+I12-B12</f>
        <v>0</v>
      </c>
      <c r="M12" s="364">
        <f>+J12-C12</f>
        <v>0</v>
      </c>
      <c r="N12" s="365" t="e">
        <f>+K12-D12</f>
        <v>#REF!</v>
      </c>
    </row>
    <row r="13" spans="1:14" x14ac:dyDescent="0.2">
      <c r="A13" s="325" t="s">
        <v>56</v>
      </c>
      <c r="B13" s="323">
        <f>+'RAHAVIRTALASKELMA '!B23</f>
        <v>-3.8823707611442599</v>
      </c>
      <c r="C13" s="326">
        <f>+'RAHAVIRTALASKELMA '!C23</f>
        <v>-3.42858854417736</v>
      </c>
      <c r="D13" s="327" t="e">
        <f>+'RAHAVIRTALASKELMA '!#REF!</f>
        <v>#REF!</v>
      </c>
      <c r="F13" s="276"/>
      <c r="I13" s="361"/>
      <c r="J13" s="347"/>
      <c r="K13" s="347"/>
      <c r="L13" s="347"/>
      <c r="M13" s="347"/>
      <c r="N13" s="362"/>
    </row>
    <row r="14" spans="1:14" x14ac:dyDescent="0.2">
      <c r="A14" s="325" t="s">
        <v>57</v>
      </c>
      <c r="B14" s="323">
        <f>+'RAHAVIRTALASKELMA '!B24</f>
        <v>0.20372697421827102</v>
      </c>
      <c r="C14" s="326">
        <f>+'RAHAVIRTALASKELMA '!C24</f>
        <v>0.40696111727380102</v>
      </c>
      <c r="D14" s="327" t="e">
        <f>+'RAHAVIRTALASKELMA '!#REF!</f>
        <v>#REF!</v>
      </c>
      <c r="F14" s="276"/>
      <c r="I14" s="361"/>
      <c r="J14" s="347"/>
      <c r="K14" s="347"/>
      <c r="L14" s="347"/>
      <c r="M14" s="347"/>
      <c r="N14" s="362"/>
    </row>
    <row r="15" spans="1:14" x14ac:dyDescent="0.2">
      <c r="A15" s="334" t="s">
        <v>58</v>
      </c>
      <c r="B15" s="329">
        <f>+'RAHAVIRTALASKELMA '!B25</f>
        <v>-9.0606200235111842</v>
      </c>
      <c r="C15" s="330">
        <f>+'RAHAVIRTALASKELMA '!C25</f>
        <v>-6.3724507867352074</v>
      </c>
      <c r="D15" s="331" t="e">
        <f>+'RAHAVIRTALASKELMA '!#REF!</f>
        <v>#REF!</v>
      </c>
      <c r="F15" s="276"/>
      <c r="I15" s="361"/>
      <c r="J15" s="347"/>
      <c r="K15" s="347"/>
      <c r="L15" s="347"/>
      <c r="M15" s="347"/>
      <c r="N15" s="362"/>
    </row>
    <row r="16" spans="1:14" x14ac:dyDescent="0.2">
      <c r="A16" s="322" t="s">
        <v>59</v>
      </c>
      <c r="B16" s="323">
        <f>+'RAHAVIRTALASKELMA '!B27</f>
        <v>94.461441739083114</v>
      </c>
      <c r="C16" s="326">
        <f>+'RAHAVIRTALASKELMA '!C27</f>
        <v>90.144980565835567</v>
      </c>
      <c r="D16" s="327" t="e">
        <f>+'RAHAVIRTALASKELMA '!#REF!</f>
        <v>#REF!</v>
      </c>
      <c r="F16" s="276"/>
      <c r="I16" s="363">
        <f>SUM(B13:B15)+B12+B7</f>
        <v>94.461441739083114</v>
      </c>
      <c r="J16" s="364">
        <f>SUM(C13:C15)+C12+C7</f>
        <v>90.144980565835567</v>
      </c>
      <c r="K16" s="364" t="e">
        <f>SUM(D13:D15)+D12+D7</f>
        <v>#REF!</v>
      </c>
      <c r="L16" s="364">
        <f>+I16-B16</f>
        <v>0</v>
      </c>
      <c r="M16" s="364">
        <f>+J16-C16</f>
        <v>0</v>
      </c>
      <c r="N16" s="365" t="e">
        <f>+K16-D16</f>
        <v>#REF!</v>
      </c>
    </row>
    <row r="17" spans="1:14" ht="8.25" customHeight="1" x14ac:dyDescent="0.2">
      <c r="A17" s="325" t="s">
        <v>60</v>
      </c>
      <c r="B17" s="323"/>
      <c r="C17" s="326"/>
      <c r="D17" s="327"/>
      <c r="F17" s="276"/>
      <c r="I17" s="361"/>
      <c r="J17" s="347"/>
      <c r="K17" s="347"/>
      <c r="L17" s="347"/>
      <c r="M17" s="347"/>
      <c r="N17" s="362"/>
    </row>
    <row r="18" spans="1:14" x14ac:dyDescent="0.2">
      <c r="A18" s="322" t="s">
        <v>61</v>
      </c>
      <c r="B18" s="323"/>
      <c r="C18" s="326"/>
      <c r="D18" s="327"/>
      <c r="F18" s="276"/>
      <c r="I18" s="361"/>
      <c r="J18" s="347"/>
      <c r="K18" s="347"/>
      <c r="L18" s="347"/>
      <c r="M18" s="347"/>
      <c r="N18" s="362"/>
    </row>
    <row r="19" spans="1:14" ht="25.5" x14ac:dyDescent="0.2">
      <c r="A19" s="335" t="s">
        <v>128</v>
      </c>
      <c r="B19" s="336">
        <f>+'RAHAVIRTALASKELMA '!B30</f>
        <v>-0.39965220616000008</v>
      </c>
      <c r="C19" s="337">
        <f>+'RAHAVIRTALASKELMA '!C30</f>
        <v>1.2363974742589559</v>
      </c>
      <c r="D19" s="338" t="e">
        <f>+'RAHAVIRTALASKELMA '!#REF!</f>
        <v>#REF!</v>
      </c>
      <c r="F19" s="276"/>
      <c r="I19" s="361"/>
      <c r="J19" s="347"/>
      <c r="K19" s="347"/>
      <c r="L19" s="347"/>
      <c r="M19" s="347"/>
      <c r="N19" s="362"/>
    </row>
    <row r="20" spans="1:14" x14ac:dyDescent="0.2">
      <c r="A20" s="332" t="s">
        <v>62</v>
      </c>
      <c r="B20" s="323">
        <f>+'RAHAVIRTALASKELMA '!B32</f>
        <v>-37.633601282380901</v>
      </c>
      <c r="C20" s="326">
        <f>+'RAHAVIRTALASKELMA '!C32</f>
        <v>-29.000462547909084</v>
      </c>
      <c r="D20" s="327" t="e">
        <f>+'RAHAVIRTALASKELMA '!#REF!</f>
        <v>#REF!</v>
      </c>
      <c r="F20" s="276"/>
      <c r="I20" s="361"/>
      <c r="J20" s="347"/>
      <c r="K20" s="347"/>
      <c r="L20" s="347"/>
      <c r="M20" s="347"/>
      <c r="N20" s="362"/>
    </row>
    <row r="21" spans="1:14" x14ac:dyDescent="0.2">
      <c r="A21" s="333" t="s">
        <v>106</v>
      </c>
      <c r="B21" s="329">
        <f>SUM('RAHAVIRTALASKELMA '!B33:B35)</f>
        <v>1.1576384533407866</v>
      </c>
      <c r="C21" s="330">
        <f>SUM('RAHAVIRTALASKELMA '!C33:C35)</f>
        <v>3.0566162734005085</v>
      </c>
      <c r="D21" s="331" t="e">
        <f>SUM('RAHAVIRTALASKELMA '!#REF!)</f>
        <v>#REF!</v>
      </c>
      <c r="F21" s="339"/>
      <c r="I21" s="361"/>
      <c r="J21" s="347"/>
      <c r="K21" s="347"/>
      <c r="L21" s="347"/>
      <c r="M21" s="347"/>
      <c r="N21" s="362"/>
    </row>
    <row r="22" spans="1:14" x14ac:dyDescent="0.2">
      <c r="A22" s="322" t="s">
        <v>64</v>
      </c>
      <c r="B22" s="323">
        <f>+'RAHAVIRTALASKELMA '!B37</f>
        <v>-25.08799701520012</v>
      </c>
      <c r="C22" s="326">
        <f>+'RAHAVIRTALASKELMA '!C37</f>
        <v>-24.707448800249622</v>
      </c>
      <c r="D22" s="327" t="e">
        <f>+'RAHAVIRTALASKELMA '!#REF!</f>
        <v>#REF!</v>
      </c>
      <c r="F22" s="340"/>
      <c r="I22" s="363">
        <f>SUM(B19:B21)</f>
        <v>-36.875615035200113</v>
      </c>
      <c r="J22" s="364">
        <f>SUM(C19:C21)</f>
        <v>-24.707448800249622</v>
      </c>
      <c r="K22" s="364" t="e">
        <f>SUM(D19:D21)</f>
        <v>#REF!</v>
      </c>
      <c r="L22" s="364">
        <f>+I22-B22</f>
        <v>-11.787618019999993</v>
      </c>
      <c r="M22" s="364">
        <f>+J22-C22</f>
        <v>0</v>
      </c>
      <c r="N22" s="365" t="e">
        <f>+K22-D22</f>
        <v>#REF!</v>
      </c>
    </row>
    <row r="23" spans="1:14" ht="7.5" customHeight="1" x14ac:dyDescent="0.2">
      <c r="A23" s="325"/>
      <c r="B23" s="323"/>
      <c r="C23" s="326"/>
      <c r="D23" s="327"/>
      <c r="F23" s="340"/>
      <c r="I23" s="361"/>
      <c r="J23" s="347"/>
      <c r="K23" s="347"/>
      <c r="L23" s="347"/>
      <c r="M23" s="347"/>
      <c r="N23" s="362"/>
    </row>
    <row r="24" spans="1:14" x14ac:dyDescent="0.2">
      <c r="A24" s="322" t="s">
        <v>65</v>
      </c>
      <c r="B24" s="323"/>
      <c r="C24" s="326"/>
      <c r="D24" s="327"/>
      <c r="F24" s="1074"/>
      <c r="I24" s="361"/>
      <c r="J24" s="347"/>
      <c r="K24" s="347"/>
      <c r="L24" s="347"/>
      <c r="M24" s="347"/>
      <c r="N24" s="362"/>
    </row>
    <row r="25" spans="1:14" x14ac:dyDescent="0.2">
      <c r="A25" s="332" t="s">
        <v>129</v>
      </c>
      <c r="B25" s="413" t="str">
        <f>+'RAHAVIRTALASKELMA '!B40</f>
        <v>-</v>
      </c>
      <c r="C25" s="326">
        <f>+'RAHAVIRTALASKELMA '!C40</f>
        <v>-22.640210279999998</v>
      </c>
      <c r="D25" s="327" t="e">
        <f>+'RAHAVIRTALASKELMA '!#REF!</f>
        <v>#REF!</v>
      </c>
      <c r="F25" s="1074"/>
      <c r="I25" s="361"/>
      <c r="J25" s="347"/>
      <c r="K25" s="347"/>
      <c r="L25" s="347"/>
      <c r="M25" s="347"/>
      <c r="N25" s="362"/>
    </row>
    <row r="26" spans="1:14" x14ac:dyDescent="0.2">
      <c r="A26" s="332" t="s">
        <v>66</v>
      </c>
      <c r="B26" s="413" t="str">
        <f>+'RAHAVIRTALASKELMA '!B41</f>
        <v>-</v>
      </c>
      <c r="C26" s="337">
        <f>+'RAHAVIRTALASKELMA '!C41</f>
        <v>49.639499999999998</v>
      </c>
      <c r="D26" s="338" t="e">
        <f>+'RAHAVIRTALASKELMA '!#REF!</f>
        <v>#REF!</v>
      </c>
      <c r="F26" s="340"/>
      <c r="I26" s="361"/>
      <c r="J26" s="347"/>
      <c r="K26" s="347"/>
      <c r="L26" s="347"/>
      <c r="M26" s="347"/>
      <c r="N26" s="362"/>
    </row>
    <row r="27" spans="1:14" x14ac:dyDescent="0.2">
      <c r="A27" s="332" t="s">
        <v>67</v>
      </c>
      <c r="B27" s="337">
        <f>+'RAHAVIRTALASKELMA '!B42</f>
        <v>-28.760242409999659</v>
      </c>
      <c r="C27" s="326">
        <f>+'RAHAVIRTALASKELMA '!C42</f>
        <v>-47.676963040000025</v>
      </c>
      <c r="D27" s="327" t="e">
        <f>+'RAHAVIRTALASKELMA '!#REF!</f>
        <v>#REF!</v>
      </c>
      <c r="F27" s="340"/>
      <c r="I27" s="361"/>
      <c r="J27" s="347"/>
      <c r="K27" s="347"/>
      <c r="L27" s="366"/>
      <c r="M27" s="366"/>
      <c r="N27" s="367"/>
    </row>
    <row r="28" spans="1:14" x14ac:dyDescent="0.2">
      <c r="A28" s="333" t="s">
        <v>192</v>
      </c>
      <c r="B28" s="342">
        <f>+'RAHAVIRTALASKELMA '!B43</f>
        <v>-13.317815954877533</v>
      </c>
      <c r="C28" s="343">
        <f>+'RAHAVIRTALASKELMA '!C43</f>
        <v>-2.8743265400000002</v>
      </c>
      <c r="D28" s="355" t="e">
        <f>+'RAHAVIRTALASKELMA '!#REF!</f>
        <v>#REF!</v>
      </c>
      <c r="F28" s="340"/>
      <c r="I28" s="361"/>
      <c r="J28" s="347"/>
      <c r="K28" s="347"/>
      <c r="L28" s="347"/>
      <c r="M28" s="347"/>
      <c r="N28" s="362"/>
    </row>
    <row r="29" spans="1:14" x14ac:dyDescent="0.2">
      <c r="A29" s="322" t="s">
        <v>68</v>
      </c>
      <c r="B29" s="323">
        <f>+'RAHAVIRTALASKELMA '!B46</f>
        <v>0</v>
      </c>
      <c r="C29" s="326">
        <f>+'RAHAVIRTALASKELMA '!C46</f>
        <v>0</v>
      </c>
      <c r="D29" s="327" t="e">
        <f>+'RAHAVIRTALASKELMA '!#REF!</f>
        <v>#REF!</v>
      </c>
      <c r="F29" s="340"/>
      <c r="I29" s="363">
        <f>SUM(B25:B28)</f>
        <v>-42.078058364877194</v>
      </c>
      <c r="J29" s="364">
        <f>SUM(C25:C28)</f>
        <v>-23.551999860000024</v>
      </c>
      <c r="K29" s="364" t="e">
        <f>SUM(D25:D28)</f>
        <v>#REF!</v>
      </c>
      <c r="L29" s="364">
        <f>+I29-B29</f>
        <v>-42.078058364877194</v>
      </c>
      <c r="M29" s="364">
        <f>+J29-C29</f>
        <v>-23.551999860000024</v>
      </c>
      <c r="N29" s="365" t="e">
        <f>+K29-D29</f>
        <v>#REF!</v>
      </c>
    </row>
    <row r="30" spans="1:14" ht="9" customHeight="1" x14ac:dyDescent="0.2">
      <c r="A30" s="322"/>
      <c r="B30" s="323"/>
      <c r="C30" s="326"/>
      <c r="D30" s="327"/>
      <c r="F30" s="340"/>
      <c r="G30" s="341"/>
      <c r="H30" s="344"/>
      <c r="I30" s="361"/>
      <c r="J30" s="347"/>
      <c r="K30" s="347"/>
      <c r="L30" s="347"/>
      <c r="M30" s="347"/>
      <c r="N30" s="362"/>
    </row>
    <row r="31" spans="1:14" x14ac:dyDescent="0.2">
      <c r="A31" s="322" t="s">
        <v>69</v>
      </c>
      <c r="B31" s="345">
        <f>+'RAHAVIRTALASKELMA '!B48</f>
        <v>0</v>
      </c>
      <c r="C31" s="326">
        <f>+'RAHAVIRTALASKELMA '!C48</f>
        <v>0</v>
      </c>
      <c r="D31" s="327" t="e">
        <f>+'RAHAVIRTALASKELMA '!#REF!</f>
        <v>#REF!</v>
      </c>
      <c r="F31" s="340"/>
      <c r="I31" s="368">
        <f>+I16+I22+I29</f>
        <v>15.507768339005807</v>
      </c>
      <c r="J31" s="369">
        <f>+J16+J22+J29</f>
        <v>41.885531905585921</v>
      </c>
      <c r="K31" s="369" t="e">
        <f>+K16+K22+K29</f>
        <v>#REF!</v>
      </c>
      <c r="L31" s="369">
        <f>+I31-B31</f>
        <v>15.507768339005807</v>
      </c>
      <c r="M31" s="369">
        <f>+J31-C31</f>
        <v>41.885531905585921</v>
      </c>
      <c r="N31" s="370" t="e">
        <f>+K31-D31</f>
        <v>#REF!</v>
      </c>
    </row>
    <row r="32" spans="1:14" ht="7.5" customHeight="1" x14ac:dyDescent="0.2">
      <c r="A32" s="322"/>
      <c r="B32" s="345"/>
      <c r="C32" s="326"/>
      <c r="D32" s="327"/>
      <c r="F32" s="340"/>
    </row>
    <row r="33" spans="1:14" x14ac:dyDescent="0.2">
      <c r="A33" s="332" t="s">
        <v>70</v>
      </c>
      <c r="B33" s="323">
        <f>+'RAHAVIRTALASKELMA '!B49</f>
        <v>-12.517141910994198</v>
      </c>
      <c r="C33" s="326">
        <f>+'RAHAVIRTALASKELMA '!C49</f>
        <v>6.5569835855859182</v>
      </c>
      <c r="D33" s="327" t="e">
        <f>+'RAHAVIRTALASKELMA '!#REF!</f>
        <v>#REF!</v>
      </c>
      <c r="F33" s="340"/>
    </row>
    <row r="34" spans="1:14" x14ac:dyDescent="0.2">
      <c r="A34" s="333" t="s">
        <v>71</v>
      </c>
      <c r="B34" s="329">
        <f>+'RAHAVIRTALASKELMA '!B50</f>
        <v>54.322024760126901</v>
      </c>
      <c r="C34" s="330">
        <f>+'RAHAVIRTALASKELMA '!C50</f>
        <v>48.0717189156424</v>
      </c>
      <c r="D34" s="331" t="e">
        <f>+'RAHAVIRTALASKELMA '!#REF!</f>
        <v>#REF!</v>
      </c>
      <c r="F34" s="340"/>
    </row>
    <row r="35" spans="1:14" x14ac:dyDescent="0.2">
      <c r="A35" s="328" t="s">
        <v>72</v>
      </c>
      <c r="B35" s="329">
        <f>+'RAHAVIRTALASKELMA '!B52</f>
        <v>0</v>
      </c>
      <c r="C35" s="330">
        <f>+'RAHAVIRTALASKELMA '!C52</f>
        <v>0</v>
      </c>
      <c r="D35" s="331" t="e">
        <f>+'RAHAVIRTALASKELMA '!#REF!</f>
        <v>#REF!</v>
      </c>
      <c r="F35" s="346"/>
      <c r="G35" s="347"/>
      <c r="H35" s="347"/>
    </row>
    <row r="36" spans="1:14" x14ac:dyDescent="0.2">
      <c r="A36" s="322"/>
      <c r="B36" s="323"/>
      <c r="C36" s="323"/>
      <c r="D36" s="324"/>
      <c r="F36" s="348"/>
    </row>
    <row r="37" spans="1:14" x14ac:dyDescent="0.2">
      <c r="A37" s="322" t="s">
        <v>73</v>
      </c>
      <c r="B37" s="323"/>
      <c r="C37" s="323"/>
      <c r="D37" s="324"/>
      <c r="F37" s="348"/>
    </row>
    <row r="38" spans="1:14" x14ac:dyDescent="0.2">
      <c r="A38" s="322"/>
      <c r="B38" s="323"/>
      <c r="C38" s="323"/>
      <c r="D38" s="324"/>
      <c r="F38" s="348"/>
    </row>
    <row r="39" spans="1:14" x14ac:dyDescent="0.2">
      <c r="A39" s="356" t="s">
        <v>306</v>
      </c>
      <c r="B39" s="342" t="s">
        <v>327</v>
      </c>
      <c r="C39" s="342" t="s">
        <v>327</v>
      </c>
      <c r="D39" s="357" t="s">
        <v>327</v>
      </c>
      <c r="F39" s="348"/>
    </row>
    <row r="40" spans="1:14" x14ac:dyDescent="0.2">
      <c r="A40" s="325" t="s">
        <v>30</v>
      </c>
      <c r="B40" s="323" t="e">
        <f>+'RAHAVIRTALASKELMA '!#REF!</f>
        <v>#REF!</v>
      </c>
      <c r="C40" s="326" t="e">
        <f>+'RAHAVIRTALASKELMA '!#REF!</f>
        <v>#REF!</v>
      </c>
      <c r="D40" s="327" t="e">
        <f>+'RAHAVIRTALASKELMA '!#REF!</f>
        <v>#REF!</v>
      </c>
      <c r="F40" s="348"/>
      <c r="I40" s="348" t="e">
        <f>+B40-KONSERNITASE!B40</f>
        <v>#REF!</v>
      </c>
      <c r="J40" s="348" t="e">
        <f>+C40-KONSERNITASE!C40</f>
        <v>#REF!</v>
      </c>
      <c r="K40" s="348" t="e">
        <f>+D40-KONSERNITASE!#REF!</f>
        <v>#REF!</v>
      </c>
    </row>
    <row r="41" spans="1:14" x14ac:dyDescent="0.2">
      <c r="A41" s="334" t="s">
        <v>157</v>
      </c>
      <c r="B41" s="329" t="e">
        <f>+'RAHAVIRTALASKELMA '!#REF!</f>
        <v>#REF!</v>
      </c>
      <c r="C41" s="330" t="e">
        <f>+'RAHAVIRTALASKELMA '!#REF!</f>
        <v>#REF!</v>
      </c>
      <c r="D41" s="331" t="e">
        <f>+'RAHAVIRTALASKELMA '!#REF!</f>
        <v>#REF!</v>
      </c>
      <c r="F41" s="348"/>
    </row>
    <row r="42" spans="1:14" x14ac:dyDescent="0.2">
      <c r="A42" s="334" t="s">
        <v>74</v>
      </c>
      <c r="B42" s="329" t="e">
        <f>+'RAHAVIRTALASKELMA '!#REF!</f>
        <v>#REF!</v>
      </c>
      <c r="C42" s="330" t="e">
        <f>+'RAHAVIRTALASKELMA '!#REF!</f>
        <v>#REF!</v>
      </c>
      <c r="D42" s="331" t="e">
        <f>+'RAHAVIRTALASKELMA '!#REF!</f>
        <v>#REF!</v>
      </c>
      <c r="F42" s="348"/>
    </row>
    <row r="43" spans="1:14" x14ac:dyDescent="0.2">
      <c r="N43" s="348"/>
    </row>
    <row r="44" spans="1:14" x14ac:dyDescent="0.2">
      <c r="B44" s="350"/>
      <c r="C44" s="350"/>
      <c r="D44" s="350"/>
      <c r="N44" s="348"/>
    </row>
  </sheetData>
  <mergeCells count="1">
    <mergeCell ref="F24:F25"/>
  </mergeCells>
  <pageMargins left="0.75" right="0.75" top="0.44" bottom="0.39" header="0.4921259845" footer="0.22"/>
  <pageSetup paperSize="9" orientation="portrait" horizontalDpi="1200" verticalDpi="1200"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34"/>
  <sheetViews>
    <sheetView topLeftCell="A19" zoomScaleNormal="100" workbookViewId="0">
      <selection activeCell="B52" sqref="B52"/>
    </sheetView>
  </sheetViews>
  <sheetFormatPr defaultColWidth="9.140625" defaultRowHeight="12.75" outlineLevelRow="1" outlineLevelCol="1" x14ac:dyDescent="0.2"/>
  <cols>
    <col min="1" max="1" width="39.5703125" style="110" bestFit="1" customWidth="1" outlineLevel="1"/>
    <col min="2" max="2" width="58.5703125" style="88" bestFit="1" customWidth="1"/>
    <col min="3" max="3" width="17.42578125" style="90" bestFit="1" customWidth="1"/>
    <col min="4" max="4" width="13.5703125" style="90" bestFit="1" customWidth="1"/>
    <col min="5" max="5" width="10.85546875" style="90" bestFit="1" customWidth="1"/>
    <col min="6" max="6" width="14.42578125" style="90" bestFit="1" customWidth="1"/>
    <col min="7" max="7" width="8.42578125" style="223" bestFit="1" customWidth="1"/>
    <col min="8" max="16384" width="9.140625" style="88"/>
  </cols>
  <sheetData>
    <row r="1" spans="1:6" outlineLevel="1" x14ac:dyDescent="0.2">
      <c r="A1" s="85" t="s">
        <v>213</v>
      </c>
      <c r="B1" s="86"/>
      <c r="C1" s="92" t="s">
        <v>246</v>
      </c>
      <c r="D1" s="87"/>
      <c r="E1" s="87"/>
      <c r="F1" s="87"/>
    </row>
    <row r="2" spans="1:6" outlineLevel="1" x14ac:dyDescent="0.2">
      <c r="A2" s="89" t="s">
        <v>242</v>
      </c>
      <c r="B2" s="88" t="s">
        <v>243</v>
      </c>
      <c r="C2" s="92" t="s">
        <v>247</v>
      </c>
    </row>
    <row r="3" spans="1:6" outlineLevel="1" x14ac:dyDescent="0.2">
      <c r="A3" s="91" t="s">
        <v>298</v>
      </c>
      <c r="C3" s="96" t="s">
        <v>248</v>
      </c>
    </row>
    <row r="4" spans="1:6" outlineLevel="1" x14ac:dyDescent="0.2">
      <c r="A4" s="92" t="s">
        <v>244</v>
      </c>
      <c r="C4" s="100" t="s">
        <v>121</v>
      </c>
    </row>
    <row r="5" spans="1:6" outlineLevel="1" x14ac:dyDescent="0.2">
      <c r="A5" s="92" t="s">
        <v>245</v>
      </c>
      <c r="B5" s="93" t="s">
        <v>215</v>
      </c>
      <c r="C5" s="103" t="s">
        <v>241</v>
      </c>
    </row>
    <row r="6" spans="1:6" x14ac:dyDescent="0.2">
      <c r="A6" s="92" t="s">
        <v>246</v>
      </c>
    </row>
    <row r="7" spans="1:6" x14ac:dyDescent="0.2">
      <c r="C7" s="94" t="s">
        <v>214</v>
      </c>
      <c r="D7" s="94" t="s">
        <v>214</v>
      </c>
      <c r="E7" s="94"/>
      <c r="F7" s="94"/>
    </row>
    <row r="8" spans="1:6" x14ac:dyDescent="0.2">
      <c r="C8" s="95" t="e">
        <f>+#REF!</f>
        <v>#REF!</v>
      </c>
      <c r="D8" s="95" t="e">
        <f>+C8</f>
        <v>#REF!</v>
      </c>
      <c r="E8" s="95"/>
      <c r="F8" s="95"/>
    </row>
    <row r="9" spans="1:6" x14ac:dyDescent="0.2">
      <c r="A9" s="97"/>
      <c r="B9" s="97"/>
      <c r="C9" s="98" t="e">
        <f>+#REF!</f>
        <v>#REF!</v>
      </c>
      <c r="D9" s="99" t="s">
        <v>468</v>
      </c>
      <c r="E9" s="98"/>
      <c r="F9" s="98" t="s">
        <v>304</v>
      </c>
    </row>
    <row r="10" spans="1:6" x14ac:dyDescent="0.2">
      <c r="A10" s="101"/>
      <c r="B10" s="101"/>
      <c r="C10" s="101"/>
      <c r="D10" s="102"/>
      <c r="E10" s="101"/>
      <c r="F10" s="101"/>
    </row>
    <row r="11" spans="1:6" x14ac:dyDescent="0.2">
      <c r="A11" s="104"/>
      <c r="B11" s="104"/>
      <c r="C11" s="105"/>
      <c r="D11" s="106"/>
      <c r="E11" s="105"/>
      <c r="F11" s="105"/>
    </row>
    <row r="12" spans="1:6" x14ac:dyDescent="0.2">
      <c r="A12" s="108"/>
      <c r="B12" s="108"/>
      <c r="D12" s="109"/>
    </row>
    <row r="13" spans="1:6" x14ac:dyDescent="0.2">
      <c r="B13" s="107" t="s">
        <v>11</v>
      </c>
      <c r="D13" s="111"/>
    </row>
    <row r="14" spans="1:6" x14ac:dyDescent="0.2">
      <c r="B14" s="112" t="s">
        <v>12</v>
      </c>
      <c r="C14" s="113"/>
      <c r="D14" s="113"/>
      <c r="E14" s="113"/>
      <c r="F14" s="113"/>
    </row>
    <row r="15" spans="1:6" x14ac:dyDescent="0.2">
      <c r="B15" s="114" t="s">
        <v>249</v>
      </c>
      <c r="C15" s="113"/>
      <c r="D15" s="113"/>
      <c r="E15" s="113"/>
      <c r="F15" s="113"/>
    </row>
    <row r="16" spans="1:6" x14ac:dyDescent="0.2">
      <c r="A16" s="115">
        <v>64010</v>
      </c>
      <c r="B16" s="116" t="s">
        <v>502</v>
      </c>
      <c r="C16" s="117">
        <v>4057071.5487033599</v>
      </c>
      <c r="D16" s="117">
        <v>4048107.4044988798</v>
      </c>
      <c r="E16" s="117"/>
      <c r="F16" s="117">
        <f>+C16-D16</f>
        <v>8964.1442044801079</v>
      </c>
    </row>
    <row r="17" spans="1:6" x14ac:dyDescent="0.2">
      <c r="A17" s="115">
        <v>64015</v>
      </c>
      <c r="B17" s="116" t="s">
        <v>503</v>
      </c>
      <c r="C17" s="117">
        <v>7091597</v>
      </c>
      <c r="D17" s="117">
        <v>7091597</v>
      </c>
      <c r="E17" s="117"/>
      <c r="F17" s="117">
        <f t="shared" ref="F17:F86" si="0">+C17-D17</f>
        <v>0</v>
      </c>
    </row>
    <row r="18" spans="1:6" x14ac:dyDescent="0.2">
      <c r="A18" s="115">
        <v>64610</v>
      </c>
      <c r="B18" s="116" t="s">
        <v>504</v>
      </c>
      <c r="C18" s="117">
        <v>140710121.099103</v>
      </c>
      <c r="D18" s="117">
        <v>139403140.33555701</v>
      </c>
      <c r="E18" s="117"/>
      <c r="F18" s="117">
        <f t="shared" si="0"/>
        <v>1306980.76354599</v>
      </c>
    </row>
    <row r="19" spans="1:6" x14ac:dyDescent="0.2">
      <c r="A19" s="118" t="s">
        <v>294</v>
      </c>
      <c r="B19" s="119" t="s">
        <v>505</v>
      </c>
      <c r="C19" s="120">
        <v>-0.66500000655651104</v>
      </c>
      <c r="D19" s="120">
        <v>0.88166669011115995</v>
      </c>
      <c r="E19" s="120"/>
      <c r="F19" s="120">
        <f t="shared" si="0"/>
        <v>-1.546666696667671</v>
      </c>
    </row>
    <row r="20" spans="1:6" s="123" customFormat="1" x14ac:dyDescent="0.2">
      <c r="A20" s="121"/>
      <c r="B20" s="112" t="s">
        <v>14</v>
      </c>
      <c r="C20" s="122">
        <f>SUM(C16:C19)</f>
        <v>151858788.98280638</v>
      </c>
      <c r="D20" s="122">
        <f>SUM(D16:D19)</f>
        <v>150542845.62172258</v>
      </c>
      <c r="E20" s="122"/>
      <c r="F20" s="122">
        <f t="shared" si="0"/>
        <v>1315943.3610838056</v>
      </c>
    </row>
    <row r="21" spans="1:6" x14ac:dyDescent="0.2">
      <c r="A21" s="115"/>
      <c r="B21" s="124"/>
      <c r="C21" s="113"/>
      <c r="D21" s="113"/>
      <c r="E21" s="113"/>
      <c r="F21" s="113"/>
    </row>
    <row r="22" spans="1:6" x14ac:dyDescent="0.2">
      <c r="A22" s="115">
        <v>62510</v>
      </c>
      <c r="B22" s="116" t="s">
        <v>506</v>
      </c>
      <c r="C22" s="117">
        <v>14247442.759083699</v>
      </c>
      <c r="D22" s="117">
        <v>14586956.3414905</v>
      </c>
      <c r="E22" s="117"/>
      <c r="F22" s="117">
        <f t="shared" si="0"/>
        <v>-339513.58240680024</v>
      </c>
    </row>
    <row r="23" spans="1:6" x14ac:dyDescent="0.2">
      <c r="A23" s="125">
        <v>62515</v>
      </c>
      <c r="B23" s="119" t="s">
        <v>507</v>
      </c>
      <c r="C23" s="120">
        <v>2167880.6916666599</v>
      </c>
      <c r="D23" s="120">
        <v>2316525.8583333199</v>
      </c>
      <c r="E23" s="120"/>
      <c r="F23" s="120">
        <f t="shared" si="0"/>
        <v>-148645.16666665999</v>
      </c>
    </row>
    <row r="24" spans="1:6" s="123" customFormat="1" x14ac:dyDescent="0.2">
      <c r="A24" s="126"/>
      <c r="B24" s="112" t="s">
        <v>142</v>
      </c>
      <c r="C24" s="122">
        <f>SUM(C21:C23)</f>
        <v>16415323.450750358</v>
      </c>
      <c r="D24" s="122">
        <f>SUM(D21:D23)</f>
        <v>16903482.199823819</v>
      </c>
      <c r="E24" s="122"/>
      <c r="F24" s="122">
        <f t="shared" si="0"/>
        <v>-488158.7490734607</v>
      </c>
    </row>
    <row r="26" spans="1:6" x14ac:dyDescent="0.2">
      <c r="A26" s="110">
        <v>62610</v>
      </c>
      <c r="B26" s="116" t="s">
        <v>508</v>
      </c>
      <c r="C26" s="117">
        <v>4272.4166666977098</v>
      </c>
      <c r="D26" s="117">
        <v>8584.75</v>
      </c>
      <c r="E26" s="117"/>
      <c r="F26" s="117">
        <f t="shared" si="0"/>
        <v>-4312.3333333022902</v>
      </c>
    </row>
    <row r="27" spans="1:6" x14ac:dyDescent="0.2">
      <c r="A27" s="125">
        <v>62615</v>
      </c>
      <c r="B27" s="119" t="s">
        <v>509</v>
      </c>
      <c r="C27" s="120">
        <v>16550.555555549901</v>
      </c>
      <c r="D27" s="120">
        <v>19482.7777777798</v>
      </c>
      <c r="E27" s="120"/>
      <c r="F27" s="120">
        <f t="shared" si="0"/>
        <v>-2932.2222222298988</v>
      </c>
    </row>
    <row r="28" spans="1:6" x14ac:dyDescent="0.2">
      <c r="B28" s="127" t="s">
        <v>143</v>
      </c>
      <c r="C28" s="122">
        <f>SUM(C26:C27)</f>
        <v>20822.972222247612</v>
      </c>
      <c r="D28" s="122">
        <f>SUM(D26:D27)</f>
        <v>28067.5277777798</v>
      </c>
      <c r="E28" s="122"/>
      <c r="F28" s="122">
        <f t="shared" si="0"/>
        <v>-7244.555555532188</v>
      </c>
    </row>
    <row r="29" spans="1:6" x14ac:dyDescent="0.2">
      <c r="B29" s="116"/>
      <c r="C29" s="117"/>
      <c r="E29" s="117"/>
      <c r="F29" s="117"/>
    </row>
    <row r="30" spans="1:6" x14ac:dyDescent="0.2">
      <c r="A30" s="110">
        <v>63910</v>
      </c>
      <c r="B30" s="116" t="s">
        <v>510</v>
      </c>
      <c r="C30" s="117">
        <v>0</v>
      </c>
      <c r="D30" s="117">
        <v>0</v>
      </c>
      <c r="E30" s="117"/>
      <c r="F30" s="117">
        <f t="shared" si="0"/>
        <v>0</v>
      </c>
    </row>
    <row r="31" spans="1:6" x14ac:dyDescent="0.2">
      <c r="A31" s="125">
        <v>63915</v>
      </c>
      <c r="B31" s="119" t="s">
        <v>511</v>
      </c>
      <c r="C31" s="120">
        <v>412884.61538461299</v>
      </c>
      <c r="D31" s="120">
        <v>430269.23076922802</v>
      </c>
      <c r="E31" s="120"/>
      <c r="F31" s="120">
        <f t="shared" si="0"/>
        <v>-17384.615384615026</v>
      </c>
    </row>
    <row r="32" spans="1:6" x14ac:dyDescent="0.2">
      <c r="B32" s="127" t="s">
        <v>199</v>
      </c>
      <c r="C32" s="122">
        <f>SUM(C30:C31)</f>
        <v>412884.61538461299</v>
      </c>
      <c r="D32" s="122">
        <f>SUM(D30:D31)</f>
        <v>430269.23076922802</v>
      </c>
      <c r="E32" s="122"/>
      <c r="F32" s="122">
        <f t="shared" si="0"/>
        <v>-17384.615384615026</v>
      </c>
    </row>
    <row r="33" spans="1:7" x14ac:dyDescent="0.2">
      <c r="B33" s="116"/>
      <c r="C33" s="117"/>
      <c r="E33" s="117"/>
      <c r="F33" s="117"/>
    </row>
    <row r="34" spans="1:7" x14ac:dyDescent="0.2">
      <c r="A34" s="110" t="s">
        <v>216</v>
      </c>
      <c r="B34" s="116" t="s">
        <v>473</v>
      </c>
      <c r="C34" s="117">
        <v>2578366.0016131001</v>
      </c>
      <c r="D34" s="117">
        <v>2652774.4140935699</v>
      </c>
      <c r="E34" s="117"/>
      <c r="F34" s="117">
        <f t="shared" si="0"/>
        <v>-74408.412480469793</v>
      </c>
    </row>
    <row r="35" spans="1:7" x14ac:dyDescent="0.2">
      <c r="A35" s="110" t="s">
        <v>217</v>
      </c>
      <c r="B35" s="116" t="s">
        <v>512</v>
      </c>
      <c r="C35" s="117">
        <v>0</v>
      </c>
      <c r="D35" s="117">
        <v>0</v>
      </c>
      <c r="E35" s="117"/>
      <c r="F35" s="117">
        <f t="shared" si="0"/>
        <v>0</v>
      </c>
    </row>
    <row r="36" spans="1:7" x14ac:dyDescent="0.2">
      <c r="A36" s="110" t="s">
        <v>218</v>
      </c>
      <c r="B36" s="116" t="s">
        <v>513</v>
      </c>
      <c r="C36" s="117">
        <v>15026074.9038714</v>
      </c>
      <c r="D36" s="117">
        <v>15705065.524145899</v>
      </c>
      <c r="E36" s="117"/>
      <c r="F36" s="117">
        <f t="shared" si="0"/>
        <v>-678990.62027449906</v>
      </c>
    </row>
    <row r="37" spans="1:7" x14ac:dyDescent="0.2">
      <c r="A37" s="125" t="s">
        <v>219</v>
      </c>
      <c r="B37" s="119" t="s">
        <v>514</v>
      </c>
      <c r="C37" s="120">
        <v>1726140.5491120699</v>
      </c>
      <c r="D37" s="120">
        <v>2063127.8372893799</v>
      </c>
      <c r="E37" s="120"/>
      <c r="F37" s="120">
        <f t="shared" si="0"/>
        <v>-336987.28817731002</v>
      </c>
    </row>
    <row r="38" spans="1:7" s="123" customFormat="1" x14ac:dyDescent="0.2">
      <c r="A38" s="126"/>
      <c r="B38" s="127" t="s">
        <v>15</v>
      </c>
      <c r="C38" s="128">
        <f>SUM(C34:C37)</f>
        <v>19330581.454596572</v>
      </c>
      <c r="D38" s="128">
        <f>SUM(D34:D37)</f>
        <v>20420967.775528848</v>
      </c>
      <c r="E38" s="128"/>
      <c r="F38" s="128">
        <f t="shared" si="0"/>
        <v>-1090386.3209322765</v>
      </c>
    </row>
    <row r="39" spans="1:7" s="123" customFormat="1" x14ac:dyDescent="0.2">
      <c r="A39" s="126"/>
      <c r="B39" s="127"/>
      <c r="C39" s="128"/>
      <c r="D39" s="128"/>
      <c r="E39" s="128"/>
      <c r="F39" s="128"/>
    </row>
    <row r="40" spans="1:7" s="123" customFormat="1" x14ac:dyDescent="0.2">
      <c r="A40" s="129"/>
      <c r="B40" s="129" t="s">
        <v>252</v>
      </c>
      <c r="C40" s="130">
        <f>C20+C24+C28+C32+C38</f>
        <v>188038401.47576016</v>
      </c>
      <c r="D40" s="130">
        <f>D20+D24+D28+D32+D38</f>
        <v>188325632.35562226</v>
      </c>
      <c r="E40" s="130"/>
      <c r="F40" s="130">
        <f t="shared" si="0"/>
        <v>-287230.87986209989</v>
      </c>
    </row>
    <row r="41" spans="1:7" s="123" customFormat="1" x14ac:dyDescent="0.2">
      <c r="A41" s="126"/>
      <c r="B41" s="127"/>
      <c r="C41" s="128"/>
      <c r="D41" s="131"/>
      <c r="E41" s="128"/>
      <c r="F41" s="128"/>
    </row>
    <row r="42" spans="1:7" s="123" customFormat="1" x14ac:dyDescent="0.2">
      <c r="A42" s="110"/>
      <c r="B42" s="132" t="s">
        <v>253</v>
      </c>
      <c r="C42" s="128"/>
      <c r="D42" s="131"/>
      <c r="E42" s="128"/>
      <c r="F42" s="128"/>
    </row>
    <row r="43" spans="1:7" x14ac:dyDescent="0.2">
      <c r="A43" s="110" t="s">
        <v>220</v>
      </c>
      <c r="B43" s="116" t="s">
        <v>17</v>
      </c>
      <c r="C43" s="117">
        <v>5839133.2270551296</v>
      </c>
      <c r="D43" s="117">
        <v>5841338.6069113901</v>
      </c>
      <c r="E43" s="117"/>
      <c r="F43" s="117">
        <f t="shared" si="0"/>
        <v>-2205.3798562604934</v>
      </c>
    </row>
    <row r="44" spans="1:7" x14ac:dyDescent="0.2">
      <c r="A44" s="110" t="s">
        <v>221</v>
      </c>
      <c r="B44" s="116" t="s">
        <v>18</v>
      </c>
      <c r="C44" s="117">
        <v>34373367.737466797</v>
      </c>
      <c r="D44" s="117">
        <v>36376653.3201124</v>
      </c>
      <c r="E44" s="117"/>
      <c r="F44" s="117">
        <f t="shared" si="0"/>
        <v>-2003285.5826456025</v>
      </c>
    </row>
    <row r="45" spans="1:7" s="536" customFormat="1" x14ac:dyDescent="0.2">
      <c r="A45" s="532" t="s">
        <v>222</v>
      </c>
      <c r="B45" s="533" t="s">
        <v>19</v>
      </c>
      <c r="C45" s="534">
        <v>117638699.55529501</v>
      </c>
      <c r="D45" s="534">
        <v>110537568.01824901</v>
      </c>
      <c r="E45" s="534"/>
      <c r="F45" s="534">
        <f t="shared" si="0"/>
        <v>7101131.5370460004</v>
      </c>
      <c r="G45" s="535"/>
    </row>
    <row r="46" spans="1:7" s="536" customFormat="1" x14ac:dyDescent="0.2">
      <c r="A46" s="532">
        <v>67011</v>
      </c>
      <c r="B46" s="533" t="s">
        <v>515</v>
      </c>
      <c r="C46" s="534">
        <v>11336320.470000001</v>
      </c>
      <c r="D46" s="534">
        <v>11197752.18</v>
      </c>
      <c r="E46" s="534"/>
      <c r="F46" s="534">
        <f t="shared" si="0"/>
        <v>138568.29000000097</v>
      </c>
      <c r="G46" s="535"/>
    </row>
    <row r="47" spans="1:7" s="536" customFormat="1" x14ac:dyDescent="0.2">
      <c r="A47" s="532">
        <v>67111</v>
      </c>
      <c r="B47" s="533" t="s">
        <v>516</v>
      </c>
      <c r="C47" s="534">
        <v>29783774.016325001</v>
      </c>
      <c r="D47" s="534">
        <v>31878388.731577501</v>
      </c>
      <c r="E47" s="534"/>
      <c r="F47" s="534">
        <f t="shared" si="0"/>
        <v>-2094614.7152525</v>
      </c>
      <c r="G47" s="535"/>
    </row>
    <row r="48" spans="1:7" s="536" customFormat="1" x14ac:dyDescent="0.2">
      <c r="A48" s="532">
        <v>68011</v>
      </c>
      <c r="B48" s="533" t="s">
        <v>517</v>
      </c>
      <c r="C48" s="534">
        <v>3525799.6846115501</v>
      </c>
      <c r="D48" s="534">
        <v>3925660.0846902598</v>
      </c>
      <c r="E48" s="534"/>
      <c r="F48" s="534">
        <f t="shared" si="0"/>
        <v>-399860.4000787097</v>
      </c>
      <c r="G48" s="535"/>
    </row>
    <row r="49" spans="1:7" x14ac:dyDescent="0.2">
      <c r="A49" s="110" t="s">
        <v>223</v>
      </c>
      <c r="B49" s="116" t="s">
        <v>20</v>
      </c>
      <c r="C49" s="117">
        <v>58275.968184324403</v>
      </c>
      <c r="D49" s="117">
        <v>80317.975424143195</v>
      </c>
      <c r="E49" s="117"/>
      <c r="F49" s="117">
        <f t="shared" si="0"/>
        <v>-22042.007239818791</v>
      </c>
    </row>
    <row r="50" spans="1:7" x14ac:dyDescent="0.2">
      <c r="A50" s="125" t="s">
        <v>224</v>
      </c>
      <c r="B50" s="119" t="s">
        <v>518</v>
      </c>
      <c r="C50" s="120">
        <v>4166002.2451516702</v>
      </c>
      <c r="D50" s="120">
        <v>7673809.0237928201</v>
      </c>
      <c r="E50" s="120"/>
      <c r="F50" s="120">
        <f t="shared" si="0"/>
        <v>-3507806.7786411499</v>
      </c>
    </row>
    <row r="51" spans="1:7" x14ac:dyDescent="0.2">
      <c r="B51" s="127" t="s">
        <v>254</v>
      </c>
      <c r="C51" s="128">
        <f>SUM(C43:C50)</f>
        <v>206721372.90408948</v>
      </c>
      <c r="D51" s="128">
        <f>SUM(D43:D50)</f>
        <v>207511487.94075757</v>
      </c>
      <c r="E51" s="128"/>
      <c r="F51" s="128">
        <f t="shared" si="0"/>
        <v>-790115.03666809201</v>
      </c>
    </row>
    <row r="52" spans="1:7" s="536" customFormat="1" x14ac:dyDescent="0.2">
      <c r="A52" s="532">
        <v>68021</v>
      </c>
      <c r="B52" s="533" t="s">
        <v>519</v>
      </c>
      <c r="C52" s="534">
        <v>32529922.539999999</v>
      </c>
      <c r="D52" s="534">
        <v>29086103.780000001</v>
      </c>
      <c r="E52" s="534"/>
      <c r="F52" s="534">
        <f t="shared" si="0"/>
        <v>3443818.7599999979</v>
      </c>
      <c r="G52" s="535"/>
    </row>
    <row r="53" spans="1:7" x14ac:dyDescent="0.2">
      <c r="B53" s="133" t="s">
        <v>22</v>
      </c>
      <c r="C53" s="117"/>
      <c r="E53" s="117"/>
      <c r="F53" s="117"/>
    </row>
    <row r="54" spans="1:7" x14ac:dyDescent="0.2">
      <c r="A54" s="110" t="s">
        <v>225</v>
      </c>
      <c r="B54" s="116" t="s">
        <v>520</v>
      </c>
      <c r="C54" s="117">
        <v>11440</v>
      </c>
      <c r="D54" s="117">
        <v>10456</v>
      </c>
      <c r="E54" s="117"/>
      <c r="F54" s="117">
        <f t="shared" si="0"/>
        <v>984</v>
      </c>
    </row>
    <row r="55" spans="1:7" x14ac:dyDescent="0.2">
      <c r="A55" s="110" t="s">
        <v>226</v>
      </c>
      <c r="B55" s="116" t="s">
        <v>521</v>
      </c>
      <c r="C55" s="117">
        <v>219089.88977801899</v>
      </c>
      <c r="D55" s="117">
        <v>330987.34932234598</v>
      </c>
      <c r="E55" s="117"/>
      <c r="F55" s="117">
        <f t="shared" si="0"/>
        <v>-111897.45954432699</v>
      </c>
    </row>
    <row r="56" spans="1:7" x14ac:dyDescent="0.2">
      <c r="A56" s="110" t="s">
        <v>227</v>
      </c>
      <c r="B56" s="116" t="s">
        <v>522</v>
      </c>
      <c r="C56" s="117">
        <v>0</v>
      </c>
      <c r="D56" s="117">
        <v>15297.1301597166</v>
      </c>
      <c r="E56" s="117"/>
      <c r="F56" s="117">
        <f t="shared" si="0"/>
        <v>-15297.1301597166</v>
      </c>
    </row>
    <row r="57" spans="1:7" s="536" customFormat="1" x14ac:dyDescent="0.2">
      <c r="A57" s="532" t="s">
        <v>228</v>
      </c>
      <c r="B57" s="533" t="s">
        <v>24</v>
      </c>
      <c r="C57" s="534">
        <v>4577002.5804609498</v>
      </c>
      <c r="D57" s="534">
        <v>3549160.78070042</v>
      </c>
      <c r="E57" s="534"/>
      <c r="F57" s="534">
        <f t="shared" si="0"/>
        <v>1027841.7997605298</v>
      </c>
      <c r="G57" s="535"/>
    </row>
    <row r="58" spans="1:7" x14ac:dyDescent="0.2">
      <c r="A58" s="110" t="s">
        <v>229</v>
      </c>
      <c r="B58" s="116" t="s">
        <v>523</v>
      </c>
      <c r="C58" s="117">
        <v>181057.61</v>
      </c>
      <c r="D58" s="117">
        <v>181057.61</v>
      </c>
      <c r="E58" s="117"/>
      <c r="F58" s="117">
        <f t="shared" si="0"/>
        <v>0</v>
      </c>
    </row>
    <row r="59" spans="1:7" x14ac:dyDescent="0.2">
      <c r="A59" s="110" t="s">
        <v>250</v>
      </c>
      <c r="B59" s="116" t="s">
        <v>125</v>
      </c>
      <c r="C59" s="117">
        <v>0</v>
      </c>
      <c r="D59" s="117">
        <v>0</v>
      </c>
      <c r="E59" s="117"/>
      <c r="F59" s="117">
        <f t="shared" si="0"/>
        <v>0</v>
      </c>
    </row>
    <row r="60" spans="1:7" x14ac:dyDescent="0.2">
      <c r="A60" s="110">
        <v>69700</v>
      </c>
      <c r="B60" s="116" t="s">
        <v>524</v>
      </c>
      <c r="C60" s="117">
        <v>50448.800000000003</v>
      </c>
      <c r="D60" s="117">
        <v>61626.5</v>
      </c>
      <c r="E60" s="117"/>
      <c r="F60" s="117">
        <f t="shared" si="0"/>
        <v>-11177.699999999997</v>
      </c>
    </row>
    <row r="61" spans="1:7" x14ac:dyDescent="0.2">
      <c r="A61" s="110">
        <v>70120</v>
      </c>
      <c r="B61" s="116" t="s">
        <v>525</v>
      </c>
      <c r="C61" s="117">
        <v>0</v>
      </c>
      <c r="D61" s="117">
        <v>0</v>
      </c>
      <c r="E61" s="117"/>
      <c r="F61" s="117">
        <f>+C61-D61</f>
        <v>0</v>
      </c>
    </row>
    <row r="62" spans="1:7" x14ac:dyDescent="0.2">
      <c r="A62" s="110">
        <v>70510</v>
      </c>
      <c r="B62" s="116" t="s">
        <v>526</v>
      </c>
      <c r="C62" s="117">
        <v>73646.773378451995</v>
      </c>
      <c r="D62" s="117">
        <v>233438.368102568</v>
      </c>
      <c r="E62" s="117"/>
      <c r="F62" s="117">
        <f t="shared" si="0"/>
        <v>-159791.594724116</v>
      </c>
      <c r="G62" s="511">
        <f>('tase-HFM 08_09'!D60+'tase-HFM 08_09'!D62+'tase-HFM 08_09'!D64+'tase-HFM 08_09'!D65)/1000000</f>
        <v>0.65127813810256796</v>
      </c>
    </row>
    <row r="63" spans="1:7" x14ac:dyDescent="0.2">
      <c r="A63" s="110">
        <v>70520</v>
      </c>
      <c r="B63" s="116" t="s">
        <v>527</v>
      </c>
      <c r="C63" s="509">
        <v>497724.411302983</v>
      </c>
      <c r="D63" s="117">
        <v>468390.00415148301</v>
      </c>
      <c r="E63" s="117"/>
      <c r="F63" s="117">
        <f t="shared" si="0"/>
        <v>29334.407151499996</v>
      </c>
      <c r="G63" s="510">
        <f>('tase-HFM 08_09'!C60+'tase-HFM 08_09'!C62+'tase-HFM 08_09'!C64+'tase-HFM 08_09'!C65)/1000000</f>
        <v>0.47309109337845201</v>
      </c>
    </row>
    <row r="64" spans="1:7" x14ac:dyDescent="0.2">
      <c r="A64" s="110">
        <v>70505</v>
      </c>
      <c r="B64" s="116" t="s">
        <v>528</v>
      </c>
      <c r="C64" s="117">
        <v>0</v>
      </c>
      <c r="D64" s="117">
        <v>7217.75</v>
      </c>
      <c r="E64" s="117"/>
      <c r="F64" s="117">
        <f t="shared" si="0"/>
        <v>-7217.75</v>
      </c>
      <c r="G64" s="510">
        <f>('tase-HFM 08_09'!C60+'tase-HFM 08_09'!C62+'tase-HFM 08_09'!C64+'tase-HFM 08_09'!C65+C63)/1000000</f>
        <v>0.97081550468143496</v>
      </c>
    </row>
    <row r="65" spans="1:6" x14ac:dyDescent="0.2">
      <c r="A65" s="110">
        <v>70610</v>
      </c>
      <c r="B65" s="116" t="s">
        <v>529</v>
      </c>
      <c r="C65" s="117">
        <v>348995.52</v>
      </c>
      <c r="D65" s="117">
        <v>348995.52</v>
      </c>
      <c r="E65" s="117"/>
      <c r="F65" s="117">
        <f t="shared" si="0"/>
        <v>0</v>
      </c>
    </row>
    <row r="66" spans="1:6" x14ac:dyDescent="0.2">
      <c r="A66" s="125">
        <v>70530</v>
      </c>
      <c r="B66" s="119" t="s">
        <v>530</v>
      </c>
      <c r="C66" s="120">
        <v>0</v>
      </c>
      <c r="D66" s="120">
        <v>0</v>
      </c>
      <c r="E66" s="120"/>
      <c r="F66" s="120">
        <f t="shared" si="0"/>
        <v>0</v>
      </c>
    </row>
    <row r="67" spans="1:6" s="123" customFormat="1" x14ac:dyDescent="0.2">
      <c r="A67" s="126"/>
      <c r="B67" s="123" t="s">
        <v>255</v>
      </c>
      <c r="C67" s="122">
        <f>SUM(C54:C66)</f>
        <v>5959405.5849204045</v>
      </c>
      <c r="D67" s="122">
        <f>SUM(D54:D66)</f>
        <v>5206627.0124365333</v>
      </c>
      <c r="E67" s="122"/>
      <c r="F67" s="122">
        <f t="shared" si="0"/>
        <v>752778.57248387113</v>
      </c>
    </row>
    <row r="69" spans="1:6" s="138" customFormat="1" ht="16.5" thickBot="1" x14ac:dyDescent="0.3">
      <c r="A69" s="135"/>
      <c r="B69" s="136" t="s">
        <v>256</v>
      </c>
      <c r="C69" s="137">
        <f>C40+C51+C67</f>
        <v>400719179.96477008</v>
      </c>
      <c r="D69" s="137">
        <f>D40+D51+D67</f>
        <v>401043747.30881631</v>
      </c>
      <c r="E69" s="137"/>
      <c r="F69" s="137">
        <f t="shared" si="0"/>
        <v>-324567.34404623508</v>
      </c>
    </row>
    <row r="71" spans="1:6" x14ac:dyDescent="0.2">
      <c r="B71" s="112" t="s">
        <v>27</v>
      </c>
    </row>
    <row r="72" spans="1:6" x14ac:dyDescent="0.2">
      <c r="B72" s="114" t="s">
        <v>28</v>
      </c>
    </row>
    <row r="73" spans="1:6" x14ac:dyDescent="0.2">
      <c r="A73" s="110" t="s">
        <v>251</v>
      </c>
      <c r="B73" s="116" t="s">
        <v>531</v>
      </c>
      <c r="C73" s="117">
        <v>15175353.573433399</v>
      </c>
      <c r="D73" s="117">
        <v>16093645.724823499</v>
      </c>
      <c r="E73" s="117"/>
      <c r="F73" s="117">
        <f t="shared" si="0"/>
        <v>-918292.1513900999</v>
      </c>
    </row>
    <row r="74" spans="1:6" x14ac:dyDescent="0.2">
      <c r="A74" s="110" t="s">
        <v>230</v>
      </c>
      <c r="B74" s="116" t="s">
        <v>532</v>
      </c>
      <c r="C74" s="117">
        <v>2732280.4131230498</v>
      </c>
      <c r="D74" s="117">
        <v>2399484.6278737299</v>
      </c>
      <c r="E74" s="117"/>
      <c r="F74" s="117">
        <f t="shared" si="0"/>
        <v>332795.78524931986</v>
      </c>
    </row>
    <row r="75" spans="1:6" x14ac:dyDescent="0.2">
      <c r="A75" s="110" t="s">
        <v>231</v>
      </c>
      <c r="B75" s="116" t="s">
        <v>533</v>
      </c>
      <c r="C75" s="117">
        <v>3596493.77</v>
      </c>
      <c r="D75" s="117">
        <v>3054582.32</v>
      </c>
      <c r="E75" s="117"/>
      <c r="F75" s="117">
        <f t="shared" si="0"/>
        <v>541911.45000000019</v>
      </c>
    </row>
    <row r="76" spans="1:6" x14ac:dyDescent="0.2">
      <c r="A76" s="125" t="s">
        <v>287</v>
      </c>
      <c r="B76" s="119" t="s">
        <v>534</v>
      </c>
      <c r="C76" s="120">
        <v>0</v>
      </c>
      <c r="D76" s="120">
        <v>0</v>
      </c>
      <c r="E76" s="120"/>
      <c r="F76" s="120">
        <f t="shared" si="0"/>
        <v>0</v>
      </c>
    </row>
    <row r="77" spans="1:6" s="123" customFormat="1" x14ac:dyDescent="0.2">
      <c r="A77" s="126"/>
      <c r="B77" s="123" t="s">
        <v>257</v>
      </c>
      <c r="C77" s="122">
        <f>SUM(C73:C76)</f>
        <v>21504127.756556448</v>
      </c>
      <c r="D77" s="122">
        <f>SUM(D73:D76)</f>
        <v>21547712.672697231</v>
      </c>
      <c r="E77" s="122"/>
      <c r="F77" s="122">
        <f t="shared" si="0"/>
        <v>-43584.916140783578</v>
      </c>
    </row>
    <row r="79" spans="1:6" x14ac:dyDescent="0.2">
      <c r="B79" s="88" t="s">
        <v>29</v>
      </c>
    </row>
    <row r="80" spans="1:6" x14ac:dyDescent="0.2">
      <c r="A80" s="110">
        <v>74000</v>
      </c>
      <c r="B80" s="116" t="s">
        <v>535</v>
      </c>
      <c r="C80" s="117">
        <v>0</v>
      </c>
      <c r="D80" s="117">
        <v>0</v>
      </c>
      <c r="E80" s="117"/>
      <c r="F80" s="117">
        <f t="shared" si="0"/>
        <v>0</v>
      </c>
    </row>
    <row r="81" spans="1:7" x14ac:dyDescent="0.2">
      <c r="A81" s="110">
        <v>74160</v>
      </c>
      <c r="B81" s="116" t="s">
        <v>536</v>
      </c>
      <c r="C81" s="117">
        <v>98422.18</v>
      </c>
      <c r="D81" s="117">
        <v>0</v>
      </c>
      <c r="E81" s="117"/>
      <c r="F81" s="117">
        <f>+C81-D81</f>
        <v>98422.18</v>
      </c>
    </row>
    <row r="82" spans="1:7" s="536" customFormat="1" x14ac:dyDescent="0.2">
      <c r="A82" s="532" t="s">
        <v>232</v>
      </c>
      <c r="B82" s="533" t="s">
        <v>537</v>
      </c>
      <c r="C82" s="534">
        <v>106198893.323789</v>
      </c>
      <c r="D82" s="534">
        <v>107207062.94268399</v>
      </c>
      <c r="E82" s="534"/>
      <c r="F82" s="534">
        <f t="shared" si="0"/>
        <v>-1008169.6188949943</v>
      </c>
      <c r="G82" s="535"/>
    </row>
    <row r="83" spans="1:7" x14ac:dyDescent="0.2">
      <c r="A83" s="110" t="s">
        <v>395</v>
      </c>
      <c r="B83" s="116" t="s">
        <v>538</v>
      </c>
      <c r="C83" s="117">
        <v>323868.65999999997</v>
      </c>
      <c r="D83" s="117">
        <v>270245.40999999997</v>
      </c>
      <c r="E83" s="117"/>
      <c r="F83" s="117">
        <f>+C83-D83</f>
        <v>53623.25</v>
      </c>
    </row>
    <row r="84" spans="1:7" x14ac:dyDescent="0.2">
      <c r="A84" s="110" t="s">
        <v>233</v>
      </c>
      <c r="B84" s="116" t="s">
        <v>539</v>
      </c>
      <c r="C84" s="117">
        <v>195347.236396972</v>
      </c>
      <c r="D84" s="117">
        <v>361117.29917655798</v>
      </c>
      <c r="E84" s="117"/>
      <c r="F84" s="117">
        <f t="shared" si="0"/>
        <v>-165770.06277958598</v>
      </c>
    </row>
    <row r="85" spans="1:7" x14ac:dyDescent="0.2">
      <c r="A85" s="110" t="s">
        <v>234</v>
      </c>
      <c r="B85" s="116" t="s">
        <v>168</v>
      </c>
      <c r="C85" s="117">
        <v>0</v>
      </c>
      <c r="D85" s="117">
        <v>86982.137980173895</v>
      </c>
      <c r="E85" s="117"/>
      <c r="F85" s="117">
        <f t="shared" si="0"/>
        <v>-86982.137980173895</v>
      </c>
    </row>
    <row r="86" spans="1:7" x14ac:dyDescent="0.2">
      <c r="A86" s="110" t="s">
        <v>235</v>
      </c>
      <c r="B86" s="116" t="s">
        <v>540</v>
      </c>
      <c r="C86" s="117">
        <v>8603471.3808127604</v>
      </c>
      <c r="D86" s="117">
        <v>8806533.8962027505</v>
      </c>
      <c r="E86" s="117"/>
      <c r="F86" s="117">
        <f t="shared" si="0"/>
        <v>-203062.51538999006</v>
      </c>
    </row>
    <row r="87" spans="1:7" x14ac:dyDescent="0.2">
      <c r="A87" s="125" t="s">
        <v>236</v>
      </c>
      <c r="B87" s="119" t="s">
        <v>541</v>
      </c>
      <c r="C87" s="120">
        <v>3897628.3236715202</v>
      </c>
      <c r="D87" s="120">
        <v>4566670.9049357902</v>
      </c>
      <c r="E87" s="120"/>
      <c r="F87" s="120">
        <f t="shared" ref="F87:F154" si="1">+C87-D87</f>
        <v>-669042.58126427</v>
      </c>
    </row>
    <row r="88" spans="1:7" s="123" customFormat="1" x14ac:dyDescent="0.2">
      <c r="A88" s="126"/>
      <c r="B88" s="123" t="s">
        <v>258</v>
      </c>
      <c r="C88" s="122">
        <f>SUM(C80:C87)</f>
        <v>119317631.10467026</v>
      </c>
      <c r="D88" s="122">
        <f>SUM(D80:D87)</f>
        <v>121298612.59097926</v>
      </c>
      <c r="E88" s="122"/>
      <c r="F88" s="122">
        <f t="shared" si="1"/>
        <v>-1980981.4863090068</v>
      </c>
    </row>
    <row r="90" spans="1:7" x14ac:dyDescent="0.2">
      <c r="A90" s="110" t="s">
        <v>237</v>
      </c>
      <c r="B90" s="116" t="s">
        <v>125</v>
      </c>
      <c r="C90" s="117">
        <v>12204.15</v>
      </c>
      <c r="D90" s="117">
        <v>2147.46</v>
      </c>
      <c r="E90" s="117"/>
      <c r="F90" s="117">
        <f t="shared" si="1"/>
        <v>10056.689999999999</v>
      </c>
    </row>
    <row r="91" spans="1:7" x14ac:dyDescent="0.2">
      <c r="A91" s="110" t="s">
        <v>238</v>
      </c>
      <c r="B91" s="116" t="s">
        <v>484</v>
      </c>
      <c r="C91" s="117">
        <v>263770.98990272498</v>
      </c>
      <c r="D91" s="117">
        <v>2009787.0319498701</v>
      </c>
      <c r="E91" s="117"/>
      <c r="F91" s="117">
        <f t="shared" si="1"/>
        <v>-1746016.0420471451</v>
      </c>
    </row>
    <row r="92" spans="1:7" x14ac:dyDescent="0.2">
      <c r="A92" s="110" t="s">
        <v>239</v>
      </c>
      <c r="B92" s="116" t="s">
        <v>521</v>
      </c>
      <c r="C92" s="117">
        <v>0</v>
      </c>
      <c r="D92" s="117">
        <v>0</v>
      </c>
      <c r="E92" s="117"/>
      <c r="F92" s="117">
        <f t="shared" si="1"/>
        <v>0</v>
      </c>
    </row>
    <row r="93" spans="1:7" x14ac:dyDescent="0.2">
      <c r="A93" s="125" t="s">
        <v>240</v>
      </c>
      <c r="B93" s="119" t="s">
        <v>30</v>
      </c>
      <c r="C93" s="120">
        <v>41810407.033069298</v>
      </c>
      <c r="D93" s="120">
        <v>27650019.710274901</v>
      </c>
      <c r="E93" s="120"/>
      <c r="F93" s="120">
        <f t="shared" si="1"/>
        <v>14160387.322794396</v>
      </c>
    </row>
    <row r="94" spans="1:7" s="123" customFormat="1" x14ac:dyDescent="0.2">
      <c r="A94" s="126"/>
      <c r="B94" s="123" t="s">
        <v>259</v>
      </c>
      <c r="C94" s="122">
        <f>SUM(C90:C93)</f>
        <v>42086382.172972023</v>
      </c>
      <c r="D94" s="122">
        <f>SUM(D90:D93)</f>
        <v>29661954.202224772</v>
      </c>
      <c r="E94" s="122"/>
      <c r="F94" s="122">
        <f t="shared" si="1"/>
        <v>12424427.970747251</v>
      </c>
    </row>
    <row r="97" spans="1:6" s="138" customFormat="1" ht="16.5" thickBot="1" x14ac:dyDescent="0.3">
      <c r="A97" s="135"/>
      <c r="B97" s="136" t="s">
        <v>31</v>
      </c>
      <c r="C97" s="137">
        <f>C77+C88+C94</f>
        <v>182908141.03419873</v>
      </c>
      <c r="D97" s="137">
        <f>D77+D88+D94</f>
        <v>172508279.46590126</v>
      </c>
      <c r="E97" s="137"/>
      <c r="F97" s="137">
        <f t="shared" si="1"/>
        <v>10399861.568297476</v>
      </c>
    </row>
    <row r="99" spans="1:6" s="142" customFormat="1" ht="19.5" thickBot="1" x14ac:dyDescent="0.35">
      <c r="A99" s="139"/>
      <c r="B99" s="140" t="s">
        <v>260</v>
      </c>
      <c r="C99" s="141">
        <f>C69+C97</f>
        <v>583627320.99896884</v>
      </c>
      <c r="D99" s="141">
        <f>D69+D97</f>
        <v>573552026.77471757</v>
      </c>
      <c r="E99" s="141"/>
      <c r="F99" s="141">
        <f t="shared" si="1"/>
        <v>10075294.22425127</v>
      </c>
    </row>
    <row r="100" spans="1:6" ht="13.5" thickTop="1" x14ac:dyDescent="0.2">
      <c r="F100" s="90">
        <f t="shared" si="1"/>
        <v>0</v>
      </c>
    </row>
    <row r="101" spans="1:6" x14ac:dyDescent="0.2">
      <c r="F101" s="90">
        <f t="shared" si="1"/>
        <v>0</v>
      </c>
    </row>
    <row r="102" spans="1:6" x14ac:dyDescent="0.2">
      <c r="B102" s="107" t="s">
        <v>33</v>
      </c>
      <c r="D102" s="111"/>
      <c r="F102" s="90">
        <f t="shared" si="1"/>
        <v>0</v>
      </c>
    </row>
    <row r="103" spans="1:6" x14ac:dyDescent="0.2">
      <c r="B103" s="143" t="s">
        <v>261</v>
      </c>
      <c r="C103" s="113"/>
      <c r="D103" s="113"/>
      <c r="E103" s="113"/>
      <c r="F103" s="113">
        <f t="shared" si="1"/>
        <v>0</v>
      </c>
    </row>
    <row r="104" spans="1:6" x14ac:dyDescent="0.2">
      <c r="A104" s="110">
        <v>80010</v>
      </c>
      <c r="B104" s="116" t="s">
        <v>542</v>
      </c>
      <c r="C104" s="117">
        <v>19399436.342821401</v>
      </c>
      <c r="D104" s="117">
        <v>19399436.345515199</v>
      </c>
      <c r="E104" s="117"/>
      <c r="F104" s="117">
        <f t="shared" si="1"/>
        <v>-2.6937983930110931E-3</v>
      </c>
    </row>
    <row r="105" spans="1:6" x14ac:dyDescent="0.2">
      <c r="A105" s="110" t="s">
        <v>262</v>
      </c>
      <c r="B105" s="116" t="s">
        <v>543</v>
      </c>
      <c r="C105" s="117">
        <v>1.01723091024905</v>
      </c>
      <c r="D105" s="117">
        <v>0.98255178029649004</v>
      </c>
      <c r="E105" s="117"/>
      <c r="F105" s="117">
        <f t="shared" si="1"/>
        <v>3.4679129952559951E-2</v>
      </c>
    </row>
    <row r="106" spans="1:6" x14ac:dyDescent="0.2">
      <c r="A106" s="110">
        <v>80056</v>
      </c>
      <c r="B106" s="116" t="s">
        <v>544</v>
      </c>
      <c r="C106" s="117">
        <v>0</v>
      </c>
      <c r="D106" s="117">
        <v>0</v>
      </c>
      <c r="E106" s="117"/>
      <c r="F106" s="117">
        <f t="shared" si="1"/>
        <v>0</v>
      </c>
    </row>
    <row r="107" spans="1:6" x14ac:dyDescent="0.2">
      <c r="A107" s="110" t="s">
        <v>263</v>
      </c>
      <c r="B107" s="116" t="s">
        <v>154</v>
      </c>
      <c r="C107" s="117">
        <v>629582.84193863999</v>
      </c>
      <c r="D107" s="117">
        <v>629582.12109276</v>
      </c>
      <c r="E107" s="117"/>
      <c r="F107" s="117">
        <f t="shared" si="1"/>
        <v>0.72084587998688221</v>
      </c>
    </row>
    <row r="108" spans="1:6" x14ac:dyDescent="0.2">
      <c r="B108" s="116"/>
      <c r="C108" s="117"/>
      <c r="D108" s="117"/>
      <c r="E108" s="117"/>
      <c r="F108" s="117">
        <f t="shared" si="1"/>
        <v>0</v>
      </c>
    </row>
    <row r="109" spans="1:6" x14ac:dyDescent="0.2">
      <c r="A109" s="110">
        <v>80040</v>
      </c>
      <c r="B109" s="116" t="s">
        <v>545</v>
      </c>
      <c r="C109" s="117">
        <v>-0.44999999999709001</v>
      </c>
      <c r="D109" s="117">
        <v>-0.44999999999709001</v>
      </c>
      <c r="E109" s="117"/>
      <c r="F109" s="117">
        <f t="shared" si="1"/>
        <v>0</v>
      </c>
    </row>
    <row r="110" spans="1:6" x14ac:dyDescent="0.2">
      <c r="A110" s="110">
        <v>80041</v>
      </c>
      <c r="B110" s="116" t="s">
        <v>546</v>
      </c>
      <c r="C110" s="117">
        <v>4792.2</v>
      </c>
      <c r="D110" s="117">
        <v>-6557.04</v>
      </c>
      <c r="E110" s="117"/>
      <c r="F110" s="117">
        <f t="shared" si="1"/>
        <v>11349.24</v>
      </c>
    </row>
    <row r="111" spans="1:6" x14ac:dyDescent="0.2">
      <c r="A111" s="110">
        <v>80042</v>
      </c>
      <c r="B111" s="116" t="s">
        <v>547</v>
      </c>
      <c r="C111" s="117">
        <v>-708969</v>
      </c>
      <c r="D111" s="117">
        <v>-758621</v>
      </c>
      <c r="E111" s="117"/>
      <c r="F111" s="117">
        <f t="shared" si="1"/>
        <v>49652</v>
      </c>
    </row>
    <row r="112" spans="1:6" x14ac:dyDescent="0.2">
      <c r="A112" s="110">
        <v>80044</v>
      </c>
      <c r="B112" s="116" t="s">
        <v>548</v>
      </c>
      <c r="C112" s="117">
        <v>0</v>
      </c>
      <c r="D112" s="117">
        <v>0</v>
      </c>
      <c r="E112" s="117"/>
      <c r="F112" s="117">
        <f t="shared" si="1"/>
        <v>0</v>
      </c>
    </row>
    <row r="113" spans="1:6" x14ac:dyDescent="0.2">
      <c r="A113" s="110">
        <v>80046</v>
      </c>
      <c r="B113" s="116" t="s">
        <v>549</v>
      </c>
      <c r="C113" s="117">
        <v>-962901.83293950895</v>
      </c>
      <c r="D113" s="117">
        <v>-1049998.4141937301</v>
      </c>
      <c r="E113" s="117"/>
      <c r="F113" s="117">
        <f t="shared" si="1"/>
        <v>87096.58125422115</v>
      </c>
    </row>
    <row r="114" spans="1:6" x14ac:dyDescent="0.2">
      <c r="A114" s="110">
        <v>80047</v>
      </c>
      <c r="B114" s="116" t="s">
        <v>550</v>
      </c>
      <c r="C114" s="117">
        <v>-8759872.7891345192</v>
      </c>
      <c r="D114" s="117">
        <v>-11229211.6018345</v>
      </c>
      <c r="E114" s="117"/>
      <c r="F114" s="117">
        <f t="shared" si="1"/>
        <v>2469338.812699981</v>
      </c>
    </row>
    <row r="115" spans="1:6" x14ac:dyDescent="0.2">
      <c r="A115" s="125" t="s">
        <v>264</v>
      </c>
      <c r="B115" s="119" t="s">
        <v>551</v>
      </c>
      <c r="C115" s="120">
        <v>-9206.5267350936792</v>
      </c>
      <c r="D115" s="120">
        <v>-235991.344342503</v>
      </c>
      <c r="E115" s="120"/>
      <c r="F115" s="120">
        <f t="shared" si="1"/>
        <v>226784.81760740932</v>
      </c>
    </row>
    <row r="116" spans="1:6" s="123" customFormat="1" x14ac:dyDescent="0.2">
      <c r="A116" s="126"/>
      <c r="B116" s="123" t="s">
        <v>37</v>
      </c>
      <c r="C116" s="122">
        <f>SUM(C109:C115)</f>
        <v>-10436158.398809122</v>
      </c>
      <c r="D116" s="122">
        <f>SUM(D109:D115)</f>
        <v>-13280379.850370735</v>
      </c>
      <c r="E116" s="122"/>
      <c r="F116" s="122">
        <f t="shared" si="1"/>
        <v>2844221.451561613</v>
      </c>
    </row>
    <row r="117" spans="1:6" x14ac:dyDescent="0.2">
      <c r="F117" s="90">
        <f t="shared" si="1"/>
        <v>0</v>
      </c>
    </row>
    <row r="118" spans="1:6" s="540" customFormat="1" x14ac:dyDescent="0.2">
      <c r="A118" s="544" t="s">
        <v>265</v>
      </c>
      <c r="B118" s="545" t="s">
        <v>552</v>
      </c>
      <c r="C118" s="546">
        <v>158553282.38645199</v>
      </c>
      <c r="D118" s="546">
        <v>166460571.17599201</v>
      </c>
      <c r="E118" s="546"/>
      <c r="F118" s="546">
        <f t="shared" si="1"/>
        <v>-7907288.7895400226</v>
      </c>
    </row>
    <row r="119" spans="1:6" s="540" customFormat="1" x14ac:dyDescent="0.2">
      <c r="A119" s="541" t="s">
        <v>266</v>
      </c>
      <c r="B119" s="542" t="s">
        <v>7</v>
      </c>
      <c r="C119" s="543">
        <v>34690495.348832302</v>
      </c>
      <c r="D119" s="543">
        <v>27102271.752050702</v>
      </c>
      <c r="E119" s="543"/>
      <c r="F119" s="543">
        <f t="shared" si="1"/>
        <v>7588223.5967816003</v>
      </c>
    </row>
    <row r="120" spans="1:6" s="123" customFormat="1" x14ac:dyDescent="0.2">
      <c r="A120" s="126"/>
      <c r="B120" s="123" t="s">
        <v>35</v>
      </c>
      <c r="C120" s="122">
        <f>C104+C105+C107+C116+C118+C119+C106</f>
        <v>202836639.53846613</v>
      </c>
      <c r="D120" s="122">
        <f>D104+D105+D107+D116+D118+D119+D106</f>
        <v>200311482.52683172</v>
      </c>
      <c r="E120" s="122"/>
      <c r="F120" s="122">
        <f t="shared" si="1"/>
        <v>2525157.0116344094</v>
      </c>
    </row>
    <row r="121" spans="1:6" x14ac:dyDescent="0.2">
      <c r="A121" s="125" t="s">
        <v>267</v>
      </c>
      <c r="B121" s="119" t="s">
        <v>553</v>
      </c>
      <c r="C121" s="120">
        <v>192679.607126163</v>
      </c>
      <c r="D121" s="120">
        <v>177886.82694272301</v>
      </c>
      <c r="E121" s="120"/>
      <c r="F121" s="120">
        <f t="shared" si="1"/>
        <v>14792.780183439987</v>
      </c>
    </row>
    <row r="122" spans="1:6" s="123" customFormat="1" x14ac:dyDescent="0.2">
      <c r="A122" s="126"/>
      <c r="B122" s="123" t="s">
        <v>39</v>
      </c>
      <c r="C122" s="122">
        <f>C120+C121</f>
        <v>203029319.1455923</v>
      </c>
      <c r="D122" s="122">
        <f>D120+D121</f>
        <v>200489369.35377443</v>
      </c>
      <c r="E122" s="122"/>
      <c r="F122" s="122">
        <f t="shared" si="1"/>
        <v>2539949.7918178737</v>
      </c>
    </row>
    <row r="123" spans="1:6" s="123" customFormat="1" x14ac:dyDescent="0.2">
      <c r="A123" s="126"/>
      <c r="C123" s="122"/>
      <c r="D123" s="122"/>
      <c r="E123" s="122"/>
      <c r="F123" s="122">
        <f t="shared" si="1"/>
        <v>0</v>
      </c>
    </row>
    <row r="124" spans="1:6" s="123" customFormat="1" x14ac:dyDescent="0.2">
      <c r="A124" s="126">
        <v>81910</v>
      </c>
      <c r="B124" s="127" t="s">
        <v>554</v>
      </c>
      <c r="C124" s="128">
        <v>0</v>
      </c>
      <c r="D124" s="128">
        <v>0</v>
      </c>
      <c r="E124" s="128"/>
      <c r="F124" s="128">
        <f t="shared" si="1"/>
        <v>0</v>
      </c>
    </row>
    <row r="125" spans="1:6" x14ac:dyDescent="0.2">
      <c r="F125" s="90">
        <f t="shared" si="1"/>
        <v>0</v>
      </c>
    </row>
    <row r="126" spans="1:6" x14ac:dyDescent="0.2">
      <c r="B126" s="123" t="s">
        <v>41</v>
      </c>
      <c r="F126" s="90">
        <f t="shared" si="1"/>
        <v>0</v>
      </c>
    </row>
    <row r="127" spans="1:6" x14ac:dyDescent="0.2">
      <c r="A127" s="110" t="s">
        <v>268</v>
      </c>
      <c r="B127" s="116" t="s">
        <v>42</v>
      </c>
      <c r="C127" s="117">
        <v>29185324.422968801</v>
      </c>
      <c r="D127" s="117">
        <v>27878777.918928102</v>
      </c>
      <c r="E127" s="117"/>
      <c r="F127" s="117">
        <f t="shared" si="1"/>
        <v>1306546.5040406995</v>
      </c>
    </row>
    <row r="128" spans="1:6" x14ac:dyDescent="0.2">
      <c r="A128" s="110" t="s">
        <v>269</v>
      </c>
      <c r="B128" s="116" t="s">
        <v>43</v>
      </c>
      <c r="C128" s="117">
        <v>1301066.4093885201</v>
      </c>
      <c r="D128" s="117">
        <v>1272467.16230638</v>
      </c>
      <c r="E128" s="117"/>
      <c r="F128" s="117">
        <f t="shared" si="1"/>
        <v>28599.247082140064</v>
      </c>
    </row>
    <row r="129" spans="1:7" x14ac:dyDescent="0.2">
      <c r="A129" s="110" t="s">
        <v>270</v>
      </c>
      <c r="B129" s="116" t="s">
        <v>44</v>
      </c>
      <c r="C129" s="117">
        <v>5374909.1299999999</v>
      </c>
      <c r="D129" s="117">
        <v>5396435.71</v>
      </c>
      <c r="E129" s="117"/>
      <c r="F129" s="117">
        <f t="shared" si="1"/>
        <v>-21526.580000000075</v>
      </c>
    </row>
    <row r="130" spans="1:7" x14ac:dyDescent="0.2">
      <c r="A130" s="110" t="s">
        <v>271</v>
      </c>
      <c r="B130" s="116" t="s">
        <v>198</v>
      </c>
      <c r="C130" s="117">
        <v>161632133.74527001</v>
      </c>
      <c r="D130" s="117">
        <v>160679772.74588701</v>
      </c>
      <c r="E130" s="117"/>
      <c r="F130" s="117">
        <f t="shared" si="1"/>
        <v>952360.99938300252</v>
      </c>
    </row>
    <row r="131" spans="1:7" x14ac:dyDescent="0.2">
      <c r="A131" s="125" t="s">
        <v>272</v>
      </c>
      <c r="B131" s="119" t="s">
        <v>45</v>
      </c>
      <c r="C131" s="120">
        <v>314137.96000000002</v>
      </c>
      <c r="D131" s="120">
        <v>314349.21000000002</v>
      </c>
      <c r="E131" s="120"/>
      <c r="F131" s="120">
        <f t="shared" si="1"/>
        <v>-211.25</v>
      </c>
    </row>
    <row r="132" spans="1:7" s="123" customFormat="1" x14ac:dyDescent="0.2">
      <c r="A132" s="126"/>
      <c r="B132" s="123" t="s">
        <v>273</v>
      </c>
      <c r="C132" s="122">
        <f>SUM(C127:C131)</f>
        <v>197807571.66762733</v>
      </c>
      <c r="D132" s="122">
        <f>SUM(D127:D131)</f>
        <v>195541802.74712148</v>
      </c>
      <c r="E132" s="122"/>
      <c r="F132" s="122">
        <f t="shared" si="1"/>
        <v>2265768.9205058515</v>
      </c>
    </row>
    <row r="133" spans="1:7" x14ac:dyDescent="0.2">
      <c r="B133" s="134">
        <f>+C130+C135+C136</f>
        <v>161632133.74527001</v>
      </c>
      <c r="F133" s="90">
        <f t="shared" si="1"/>
        <v>0</v>
      </c>
    </row>
    <row r="134" spans="1:7" x14ac:dyDescent="0.2">
      <c r="B134" s="123" t="s">
        <v>46</v>
      </c>
      <c r="F134" s="90">
        <f t="shared" si="1"/>
        <v>0</v>
      </c>
    </row>
    <row r="135" spans="1:7" x14ac:dyDescent="0.2">
      <c r="A135" s="110" t="s">
        <v>274</v>
      </c>
      <c r="B135" s="116" t="s">
        <v>555</v>
      </c>
      <c r="C135" s="117">
        <v>0</v>
      </c>
      <c r="D135" s="117">
        <v>0</v>
      </c>
      <c r="E135" s="117"/>
      <c r="F135" s="117">
        <f t="shared" si="1"/>
        <v>0</v>
      </c>
    </row>
    <row r="136" spans="1:7" x14ac:dyDescent="0.2">
      <c r="A136" s="110" t="s">
        <v>303</v>
      </c>
      <c r="B136" s="116" t="s">
        <v>556</v>
      </c>
      <c r="C136" s="117">
        <v>0</v>
      </c>
      <c r="D136" s="117">
        <v>0</v>
      </c>
      <c r="E136" s="117"/>
      <c r="F136" s="117">
        <f t="shared" si="1"/>
        <v>0</v>
      </c>
    </row>
    <row r="137" spans="1:7" x14ac:dyDescent="0.2">
      <c r="A137" s="110">
        <v>93380</v>
      </c>
      <c r="B137" s="116" t="s">
        <v>449</v>
      </c>
      <c r="C137" s="117">
        <v>15796712.160636799</v>
      </c>
      <c r="D137" s="117">
        <v>15399588.596682001</v>
      </c>
      <c r="E137" s="117"/>
      <c r="F137" s="117">
        <f>+C137-D137</f>
        <v>397123.5639547985</v>
      </c>
    </row>
    <row r="138" spans="1:7" x14ac:dyDescent="0.2">
      <c r="A138" s="110" t="s">
        <v>302</v>
      </c>
      <c r="B138" s="116" t="s">
        <v>557</v>
      </c>
      <c r="C138" s="117">
        <v>0</v>
      </c>
      <c r="D138" s="117">
        <v>0</v>
      </c>
      <c r="E138" s="117"/>
      <c r="F138" s="117">
        <f>+C138-D138</f>
        <v>0</v>
      </c>
    </row>
    <row r="139" spans="1:7" x14ac:dyDescent="0.2">
      <c r="A139" s="125" t="s">
        <v>275</v>
      </c>
      <c r="B139" s="119" t="s">
        <v>558</v>
      </c>
      <c r="C139" s="120">
        <v>0</v>
      </c>
      <c r="D139" s="120">
        <v>2987989.3</v>
      </c>
      <c r="E139" s="120"/>
      <c r="F139" s="120">
        <f t="shared" si="1"/>
        <v>-2987989.3</v>
      </c>
    </row>
    <row r="140" spans="1:7" s="123" customFormat="1" x14ac:dyDescent="0.2">
      <c r="A140" s="126"/>
      <c r="B140" s="123" t="s">
        <v>198</v>
      </c>
      <c r="C140" s="122">
        <f>SUM(C135:C139)</f>
        <v>15796712.160636799</v>
      </c>
      <c r="D140" s="122">
        <f>SUM(D135:D139)</f>
        <v>18387577.896682002</v>
      </c>
      <c r="E140" s="122"/>
      <c r="F140" s="122">
        <f t="shared" si="1"/>
        <v>-2590865.7360452022</v>
      </c>
    </row>
    <row r="141" spans="1:7" x14ac:dyDescent="0.2">
      <c r="C141" s="144" t="s">
        <v>276</v>
      </c>
      <c r="E141" s="144"/>
      <c r="F141" s="144"/>
    </row>
    <row r="142" spans="1:7" x14ac:dyDescent="0.2">
      <c r="A142" s="88" t="s">
        <v>277</v>
      </c>
      <c r="B142" s="116" t="s">
        <v>559</v>
      </c>
      <c r="C142" s="117">
        <v>12434042.957053799</v>
      </c>
      <c r="D142" s="117">
        <v>13910372.596191199</v>
      </c>
      <c r="E142" s="117"/>
      <c r="F142" s="117">
        <f t="shared" si="1"/>
        <v>-1476329.6391374003</v>
      </c>
      <c r="G142" s="203"/>
    </row>
    <row r="143" spans="1:7" x14ac:dyDescent="0.2">
      <c r="A143" s="88" t="s">
        <v>278</v>
      </c>
      <c r="B143" s="116" t="s">
        <v>320</v>
      </c>
      <c r="C143" s="117">
        <v>59054961.640353501</v>
      </c>
      <c r="D143" s="117">
        <v>54243267.217624001</v>
      </c>
      <c r="E143" s="117"/>
      <c r="F143" s="117">
        <f t="shared" si="1"/>
        <v>4811694.4227294996</v>
      </c>
    </row>
    <row r="144" spans="1:7" x14ac:dyDescent="0.2">
      <c r="A144" s="659" t="s">
        <v>430</v>
      </c>
      <c r="B144" s="116" t="s">
        <v>560</v>
      </c>
      <c r="C144" s="117">
        <v>0</v>
      </c>
      <c r="D144" s="117">
        <v>0</v>
      </c>
      <c r="E144" s="117"/>
      <c r="F144" s="117">
        <f t="shared" si="1"/>
        <v>0</v>
      </c>
    </row>
    <row r="145" spans="1:7" x14ac:dyDescent="0.2">
      <c r="A145" s="110" t="s">
        <v>281</v>
      </c>
      <c r="B145" s="116" t="s">
        <v>329</v>
      </c>
      <c r="C145" s="117">
        <v>21668822.7417707</v>
      </c>
      <c r="D145" s="117">
        <v>23514523.981596299</v>
      </c>
      <c r="E145" s="117"/>
      <c r="F145" s="117">
        <f t="shared" si="1"/>
        <v>-1845701.2398255989</v>
      </c>
    </row>
    <row r="146" spans="1:7" s="536" customFormat="1" x14ac:dyDescent="0.2">
      <c r="A146" s="537" t="s">
        <v>279</v>
      </c>
      <c r="B146" s="538" t="s">
        <v>345</v>
      </c>
      <c r="C146" s="539">
        <v>71135248.421286196</v>
      </c>
      <c r="D146" s="539">
        <v>66297180.198085703</v>
      </c>
      <c r="E146" s="539"/>
      <c r="F146" s="539">
        <f t="shared" si="1"/>
        <v>4838068.2232004926</v>
      </c>
      <c r="G146" s="535"/>
    </row>
    <row r="147" spans="1:7" s="123" customFormat="1" x14ac:dyDescent="0.2">
      <c r="A147" s="126"/>
      <c r="B147" s="127" t="s">
        <v>47</v>
      </c>
      <c r="C147" s="128">
        <f>SUM(C142:C146)</f>
        <v>164293075.76046419</v>
      </c>
      <c r="D147" s="128">
        <f>SUM(D142:D146)</f>
        <v>157965343.99349719</v>
      </c>
      <c r="E147" s="128"/>
      <c r="F147" s="128">
        <f t="shared" si="1"/>
        <v>6327731.7669669986</v>
      </c>
    </row>
    <row r="148" spans="1:7" x14ac:dyDescent="0.2">
      <c r="B148" s="116"/>
      <c r="C148" s="117"/>
      <c r="D148" s="117"/>
      <c r="E148" s="117"/>
      <c r="F148" s="117">
        <f t="shared" si="1"/>
        <v>0</v>
      </c>
    </row>
    <row r="149" spans="1:7" x14ac:dyDescent="0.2">
      <c r="A149" s="110" t="s">
        <v>280</v>
      </c>
      <c r="B149" s="116" t="s">
        <v>126</v>
      </c>
      <c r="C149" s="117">
        <v>888831.75</v>
      </c>
      <c r="D149" s="117">
        <v>988993.74</v>
      </c>
      <c r="E149" s="117"/>
      <c r="F149" s="117">
        <f t="shared" si="1"/>
        <v>-100161.98999999999</v>
      </c>
    </row>
    <row r="150" spans="1:7" x14ac:dyDescent="0.2">
      <c r="A150" s="110" t="s">
        <v>282</v>
      </c>
      <c r="B150" s="116" t="s">
        <v>561</v>
      </c>
      <c r="C150" s="117">
        <v>75898.233299383006</v>
      </c>
      <c r="D150" s="117">
        <v>91775.389572397296</v>
      </c>
      <c r="E150" s="117"/>
      <c r="F150" s="117">
        <f t="shared" si="1"/>
        <v>-15877.15627301429</v>
      </c>
    </row>
    <row r="151" spans="1:7" x14ac:dyDescent="0.2">
      <c r="A151" s="125" t="s">
        <v>283</v>
      </c>
      <c r="B151" s="119" t="s">
        <v>44</v>
      </c>
      <c r="C151" s="120">
        <v>1735910.72</v>
      </c>
      <c r="D151" s="120">
        <v>102765.11</v>
      </c>
      <c r="E151" s="120"/>
      <c r="F151" s="120">
        <f t="shared" si="1"/>
        <v>1633145.6099999999</v>
      </c>
    </row>
    <row r="152" spans="1:7" s="123" customFormat="1" x14ac:dyDescent="0.2">
      <c r="A152" s="126"/>
      <c r="B152" s="123" t="s">
        <v>74</v>
      </c>
      <c r="C152" s="122">
        <f>SUM(C149:C151)</f>
        <v>2700640.7032993827</v>
      </c>
      <c r="D152" s="122">
        <f>SUM(D149:D151)</f>
        <v>1183534.2395723974</v>
      </c>
      <c r="E152" s="122"/>
      <c r="F152" s="122">
        <f t="shared" si="1"/>
        <v>1517106.4637269853</v>
      </c>
    </row>
    <row r="153" spans="1:7" x14ac:dyDescent="0.2">
      <c r="F153" s="90">
        <f t="shared" si="1"/>
        <v>0</v>
      </c>
    </row>
    <row r="154" spans="1:7" s="138" customFormat="1" ht="15.75" x14ac:dyDescent="0.25">
      <c r="A154" s="145"/>
      <c r="B154" s="146" t="s">
        <v>284</v>
      </c>
      <c r="C154" s="147">
        <f>C140+C147+C152</f>
        <v>182790428.62440038</v>
      </c>
      <c r="D154" s="147">
        <f>D140+D147+D152</f>
        <v>177536456.12975159</v>
      </c>
      <c r="E154" s="147"/>
      <c r="F154" s="147">
        <f t="shared" si="1"/>
        <v>5253972.4946487844</v>
      </c>
    </row>
    <row r="155" spans="1:7" x14ac:dyDescent="0.2">
      <c r="F155" s="90">
        <f>+C155-D155</f>
        <v>0</v>
      </c>
    </row>
    <row r="156" spans="1:7" s="138" customFormat="1" ht="16.5" thickBot="1" x14ac:dyDescent="0.3">
      <c r="A156" s="135"/>
      <c r="B156" s="136" t="s">
        <v>285</v>
      </c>
      <c r="C156" s="137">
        <f>C132+C154</f>
        <v>380598000.29202771</v>
      </c>
      <c r="D156" s="137">
        <f>D132+D154</f>
        <v>373078258.87687308</v>
      </c>
      <c r="E156" s="137"/>
      <c r="F156" s="137">
        <f>+C156-D156</f>
        <v>7519741.4151546359</v>
      </c>
    </row>
    <row r="157" spans="1:7" x14ac:dyDescent="0.2">
      <c r="F157" s="90">
        <f>+C157-D157</f>
        <v>0</v>
      </c>
    </row>
    <row r="158" spans="1:7" s="142" customFormat="1" ht="19.5" thickBot="1" x14ac:dyDescent="0.35">
      <c r="A158" s="139"/>
      <c r="B158" s="140" t="s">
        <v>286</v>
      </c>
      <c r="C158" s="141">
        <f>C122+C156+C124</f>
        <v>583627319.43762004</v>
      </c>
      <c r="D158" s="141">
        <f>D122+D156</f>
        <v>573567628.23064756</v>
      </c>
      <c r="E158" s="141"/>
      <c r="F158" s="141">
        <f>+C158-D158</f>
        <v>10059691.20697248</v>
      </c>
    </row>
    <row r="159" spans="1:7" ht="14.25" thickTop="1" thickBot="1" x14ac:dyDescent="0.25"/>
    <row r="160" spans="1:7" x14ac:dyDescent="0.2">
      <c r="A160" s="149" t="s">
        <v>292</v>
      </c>
      <c r="B160" s="150"/>
      <c r="C160" s="151">
        <f>C99-C158</f>
        <v>1.5613487958908081</v>
      </c>
      <c r="D160" s="151">
        <f>D99-D158</f>
        <v>-15601.455929994583</v>
      </c>
      <c r="E160" s="151"/>
      <c r="F160" s="151"/>
    </row>
    <row r="161" spans="1:7" x14ac:dyDescent="0.2">
      <c r="A161" s="152"/>
    </row>
    <row r="162" spans="1:7" x14ac:dyDescent="0.2">
      <c r="A162" s="152" t="s">
        <v>290</v>
      </c>
      <c r="B162" s="116" t="s">
        <v>91</v>
      </c>
      <c r="C162" s="117">
        <v>583627320.285308</v>
      </c>
      <c r="D162" s="117">
        <v>573552026.06105602</v>
      </c>
      <c r="E162" s="117"/>
      <c r="F162" s="117"/>
    </row>
    <row r="163" spans="1:7" x14ac:dyDescent="0.2">
      <c r="A163" s="152"/>
      <c r="C163" s="148">
        <f>+C162-C99</f>
        <v>-0.7136608362197876</v>
      </c>
      <c r="D163" s="148">
        <f>+D162-D99</f>
        <v>-0.7136615514755249</v>
      </c>
      <c r="E163" s="148"/>
      <c r="F163" s="148"/>
    </row>
    <row r="164" spans="1:7" x14ac:dyDescent="0.2">
      <c r="A164" s="152"/>
      <c r="C164" s="148"/>
      <c r="D164" s="148" t="e">
        <f>+D163+#REF!</f>
        <v>#REF!</v>
      </c>
      <c r="E164" s="148"/>
      <c r="F164" s="148"/>
      <c r="G164" s="88"/>
    </row>
    <row r="165" spans="1:7" x14ac:dyDescent="0.2">
      <c r="A165" s="152" t="s">
        <v>291</v>
      </c>
      <c r="B165" s="116" t="s">
        <v>562</v>
      </c>
      <c r="C165" s="117">
        <v>583627319.43761897</v>
      </c>
      <c r="D165" s="117">
        <v>573567628.23064804</v>
      </c>
      <c r="E165" s="117"/>
      <c r="F165" s="117"/>
    </row>
    <row r="166" spans="1:7" x14ac:dyDescent="0.2">
      <c r="A166" s="152"/>
      <c r="C166" s="148">
        <f>+C165-C158</f>
        <v>-1.0728836059570313E-6</v>
      </c>
      <c r="D166" s="148">
        <f>+D165-D158</f>
        <v>0</v>
      </c>
      <c r="E166" s="148"/>
      <c r="F166" s="148"/>
    </row>
    <row r="167" spans="1:7" x14ac:dyDescent="0.2">
      <c r="A167" s="152"/>
      <c r="C167" s="148">
        <f>+C162-C165</f>
        <v>0.84768903255462646</v>
      </c>
      <c r="D167" s="148">
        <f>+D162-D165</f>
        <v>-15602.169592022896</v>
      </c>
      <c r="E167" s="148"/>
      <c r="F167" s="148"/>
    </row>
    <row r="168" spans="1:7" x14ac:dyDescent="0.2">
      <c r="A168" s="152"/>
      <c r="D168" s="148" t="e">
        <f>+D166+#REF!</f>
        <v>#REF!</v>
      </c>
    </row>
    <row r="169" spans="1:7" x14ac:dyDescent="0.2">
      <c r="A169" s="152" t="s">
        <v>237</v>
      </c>
      <c r="B169" s="116" t="s">
        <v>125</v>
      </c>
      <c r="C169" s="117"/>
      <c r="D169" s="117"/>
      <c r="E169" s="117"/>
      <c r="F169" s="117"/>
    </row>
    <row r="170" spans="1:7" x14ac:dyDescent="0.2">
      <c r="A170" s="152"/>
    </row>
    <row r="171" spans="1:7" x14ac:dyDescent="0.2">
      <c r="A171" s="152" t="s">
        <v>280</v>
      </c>
      <c r="B171" s="116" t="s">
        <v>126</v>
      </c>
      <c r="C171" s="117"/>
      <c r="D171" s="117"/>
      <c r="E171" s="117"/>
      <c r="F171" s="117"/>
    </row>
    <row r="172" spans="1:7" ht="13.5" thickBot="1" x14ac:dyDescent="0.25">
      <c r="A172" s="153"/>
      <c r="B172" s="154"/>
      <c r="C172" s="155"/>
      <c r="D172" s="155"/>
      <c r="E172" s="155"/>
      <c r="F172" s="155"/>
    </row>
    <row r="175" spans="1:7" x14ac:dyDescent="0.2">
      <c r="C175" s="148">
        <f>C127+C150</f>
        <v>29261222.656268183</v>
      </c>
      <c r="D175" s="148">
        <f>D127+D150</f>
        <v>27970553.308500499</v>
      </c>
      <c r="E175" s="148"/>
      <c r="F175" s="148"/>
    </row>
    <row r="176" spans="1:7" x14ac:dyDescent="0.2">
      <c r="C176" s="148"/>
    </row>
    <row r="177" spans="1:6" x14ac:dyDescent="0.2">
      <c r="A177" s="152">
        <v>90380</v>
      </c>
      <c r="B177" s="116" t="s">
        <v>448</v>
      </c>
      <c r="C177" s="117">
        <v>62048982.475269698</v>
      </c>
      <c r="D177" s="117">
        <v>61162515.355887301</v>
      </c>
      <c r="E177" s="117"/>
      <c r="F177" s="117"/>
    </row>
    <row r="178" spans="1:6" x14ac:dyDescent="0.2">
      <c r="B178" s="88" t="s">
        <v>198</v>
      </c>
      <c r="C178" s="148">
        <f>C130+C135+C139+C136+C138+C137</f>
        <v>177428845.90590683</v>
      </c>
      <c r="D178" s="148">
        <f>D130+D135+D139+D136+D138+D137</f>
        <v>179067350.64256904</v>
      </c>
      <c r="E178" s="148"/>
      <c r="F178" s="148"/>
    </row>
    <row r="179" spans="1:6" x14ac:dyDescent="0.2">
      <c r="B179" s="88" t="s">
        <v>312</v>
      </c>
      <c r="C179" s="791">
        <f>C178-C92-C93</f>
        <v>135618438.87283754</v>
      </c>
      <c r="D179" s="791">
        <f>D178-D92-D93</f>
        <v>151417330.93229413</v>
      </c>
      <c r="E179" s="148"/>
      <c r="F179" s="148"/>
    </row>
    <row r="181" spans="1:6" x14ac:dyDescent="0.2">
      <c r="C181" s="148">
        <f>+C97-C147</f>
        <v>18615065.27373454</v>
      </c>
      <c r="D181" s="148">
        <f>+D97-D147</f>
        <v>14542935.472404063</v>
      </c>
    </row>
    <row r="182" spans="1:6" x14ac:dyDescent="0.2">
      <c r="C182" s="148">
        <f>+C97-C140</f>
        <v>167111428.87356192</v>
      </c>
      <c r="D182" s="148">
        <f>+D97-D140</f>
        <v>154120701.56921926</v>
      </c>
    </row>
    <row r="183" spans="1:6" x14ac:dyDescent="0.2">
      <c r="B183" s="88" t="s">
        <v>300</v>
      </c>
    </row>
    <row r="184" spans="1:6" x14ac:dyDescent="0.2">
      <c r="A184" s="152" t="s">
        <v>301</v>
      </c>
      <c r="B184" s="116" t="s">
        <v>563</v>
      </c>
      <c r="C184" s="117">
        <v>286696</v>
      </c>
      <c r="D184" s="117">
        <v>302606.84999999998</v>
      </c>
      <c r="E184" s="117"/>
      <c r="F184" s="117"/>
    </row>
    <row r="188" spans="1:6" x14ac:dyDescent="0.2">
      <c r="B188" s="88" t="s">
        <v>28</v>
      </c>
      <c r="C188" s="148">
        <f>+C77</f>
        <v>21504127.756556448</v>
      </c>
      <c r="D188" s="148">
        <f>+D77</f>
        <v>21547712.672697231</v>
      </c>
    </row>
    <row r="189" spans="1:6" x14ac:dyDescent="0.2">
      <c r="B189" s="88" t="s">
        <v>318</v>
      </c>
      <c r="C189" s="148">
        <f>+C80+C81+C82</f>
        <v>106297315.50378901</v>
      </c>
      <c r="D189" s="148">
        <f>+D80+D81+D82</f>
        <v>107207062.94268399</v>
      </c>
    </row>
    <row r="190" spans="1:6" x14ac:dyDescent="0.2">
      <c r="B190" s="88" t="s">
        <v>319</v>
      </c>
      <c r="C190" s="148">
        <f>-C142</f>
        <v>-12434042.957053799</v>
      </c>
      <c r="D190" s="148">
        <f>-D142</f>
        <v>-13910372.596191199</v>
      </c>
    </row>
    <row r="191" spans="1:6" x14ac:dyDescent="0.2">
      <c r="B191" s="88" t="s">
        <v>320</v>
      </c>
      <c r="C191" s="148">
        <f>-C143</f>
        <v>-59054961.640353501</v>
      </c>
      <c r="D191" s="148">
        <f>-D143</f>
        <v>-54243267.217624001</v>
      </c>
    </row>
    <row r="192" spans="1:6" x14ac:dyDescent="0.2">
      <c r="B192" s="88" t="s">
        <v>324</v>
      </c>
      <c r="C192" s="192"/>
      <c r="D192" s="192"/>
    </row>
    <row r="193" spans="1:7" x14ac:dyDescent="0.2">
      <c r="B193" s="88" t="s">
        <v>321</v>
      </c>
      <c r="C193" s="148">
        <f>SUM(C188:C192)</f>
        <v>56312438.662938163</v>
      </c>
      <c r="D193" s="148">
        <f>SUM(D188:D192)</f>
        <v>60601135.801566027</v>
      </c>
    </row>
    <row r="195" spans="1:7" x14ac:dyDescent="0.2">
      <c r="C195" s="148" t="e">
        <f>+C8</f>
        <v>#REF!</v>
      </c>
      <c r="D195" s="148" t="e">
        <f>+D8</f>
        <v>#REF!</v>
      </c>
    </row>
    <row r="196" spans="1:7" s="77" customFormat="1" x14ac:dyDescent="0.2">
      <c r="A196" s="110"/>
      <c r="B196" s="88"/>
      <c r="C196" s="148" t="e">
        <f>+C9</f>
        <v>#REF!</v>
      </c>
      <c r="D196" s="148" t="str">
        <f>+D9</f>
        <v>P08</v>
      </c>
      <c r="E196" s="78"/>
      <c r="F196" s="90"/>
      <c r="G196" s="223"/>
    </row>
    <row r="197" spans="1:7" x14ac:dyDescent="0.2">
      <c r="A197" s="82" t="s">
        <v>288</v>
      </c>
      <c r="B197" s="81" t="s">
        <v>1</v>
      </c>
      <c r="C197" s="83" t="e">
        <f>+#REF!</f>
        <v>#REF!</v>
      </c>
      <c r="D197" s="83" t="e">
        <f>+#REF!</f>
        <v>#REF!</v>
      </c>
    </row>
    <row r="198" spans="1:7" x14ac:dyDescent="0.2">
      <c r="A198" s="82"/>
      <c r="B198" s="88" t="s">
        <v>322</v>
      </c>
      <c r="C198" s="148" t="e">
        <f>+C197+#REF!-D197</f>
        <v>#REF!</v>
      </c>
      <c r="D198" s="148" t="e">
        <f>+D197+#REF!-D201</f>
        <v>#REF!</v>
      </c>
    </row>
    <row r="199" spans="1:7" x14ac:dyDescent="0.2">
      <c r="A199" s="82" t="s">
        <v>288</v>
      </c>
      <c r="D199" s="148" t="e">
        <f>+D195-1</f>
        <v>#REF!</v>
      </c>
    </row>
    <row r="200" spans="1:7" x14ac:dyDescent="0.2">
      <c r="D200" s="148" t="str">
        <f>+D196</f>
        <v>P08</v>
      </c>
    </row>
    <row r="201" spans="1:7" x14ac:dyDescent="0.2">
      <c r="D201" s="548" t="s">
        <v>566</v>
      </c>
    </row>
    <row r="203" spans="1:7" x14ac:dyDescent="0.2">
      <c r="B203" s="88" t="s">
        <v>323</v>
      </c>
      <c r="C203" s="193" t="e">
        <f>+C193/C198</f>
        <v>#REF!</v>
      </c>
      <c r="D203" s="193" t="e">
        <f>+D193/D198</f>
        <v>#REF!</v>
      </c>
    </row>
    <row r="206" spans="1:7" x14ac:dyDescent="0.2">
      <c r="A206" s="110">
        <v>90380</v>
      </c>
      <c r="B206" s="116" t="s">
        <v>448</v>
      </c>
      <c r="C206" s="117">
        <v>62048982.475269698</v>
      </c>
      <c r="D206" s="117">
        <v>61162515.355887301</v>
      </c>
      <c r="E206" s="117"/>
      <c r="F206" s="117">
        <f>+C206-D206</f>
        <v>886467.11938239634</v>
      </c>
    </row>
    <row r="207" spans="1:7" x14ac:dyDescent="0.2">
      <c r="A207" s="110" t="s">
        <v>336</v>
      </c>
      <c r="B207" s="116" t="s">
        <v>564</v>
      </c>
      <c r="C207" s="117">
        <v>27441.96</v>
      </c>
      <c r="D207" s="117">
        <v>11742.36</v>
      </c>
      <c r="E207" s="117"/>
      <c r="F207" s="117">
        <f>+C207-D207</f>
        <v>15699.599999999999</v>
      </c>
    </row>
    <row r="211" spans="1:6" x14ac:dyDescent="0.2">
      <c r="B211" s="88" t="s">
        <v>337</v>
      </c>
      <c r="C211" s="148">
        <f>+C140-C137</f>
        <v>0</v>
      </c>
      <c r="D211" s="148">
        <f>+D140-D137</f>
        <v>2987989.3000000007</v>
      </c>
    </row>
    <row r="213" spans="1:6" x14ac:dyDescent="0.2">
      <c r="B213" s="88" t="s">
        <v>402</v>
      </c>
      <c r="C213" s="148">
        <v>20000000</v>
      </c>
    </row>
    <row r="214" spans="1:6" x14ac:dyDescent="0.2">
      <c r="C214" s="148">
        <f>+C211-C213</f>
        <v>-20000000</v>
      </c>
    </row>
    <row r="216" spans="1:6" x14ac:dyDescent="0.2">
      <c r="A216" s="152">
        <v>73310</v>
      </c>
      <c r="B216" s="116" t="s">
        <v>565</v>
      </c>
      <c r="C216" s="117">
        <v>21988626.827715699</v>
      </c>
      <c r="D216" s="117">
        <v>35852630.444038503</v>
      </c>
      <c r="E216" s="117"/>
      <c r="F216" s="117"/>
    </row>
    <row r="221" spans="1:6" x14ac:dyDescent="0.2">
      <c r="A221" s="110">
        <v>90380</v>
      </c>
      <c r="B221" s="116" t="s">
        <v>448</v>
      </c>
      <c r="C221" s="117">
        <v>62048982.475269698</v>
      </c>
      <c r="D221" s="117">
        <v>61162515.355887301</v>
      </c>
      <c r="E221" s="117"/>
      <c r="F221" s="117">
        <f>+C221-D221</f>
        <v>886467.11938239634</v>
      </c>
    </row>
    <row r="222" spans="1:6" x14ac:dyDescent="0.2">
      <c r="A222" s="110">
        <v>93380</v>
      </c>
      <c r="B222" s="116" t="s">
        <v>449</v>
      </c>
      <c r="C222" s="117">
        <v>15796712.160636799</v>
      </c>
      <c r="D222" s="117">
        <v>15399588.596682001</v>
      </c>
      <c r="E222" s="117"/>
      <c r="F222" s="117">
        <f>+C222-D222</f>
        <v>397123.5639547985</v>
      </c>
    </row>
    <row r="223" spans="1:6" x14ac:dyDescent="0.2">
      <c r="C223" s="148">
        <f>SUM(C221:C222)</f>
        <v>77845694.635906503</v>
      </c>
      <c r="D223" s="148">
        <f>SUM(D221:D222)</f>
        <v>76562103.952569306</v>
      </c>
      <c r="F223" s="148">
        <f>SUM(F221:F222)</f>
        <v>1283590.6833371948</v>
      </c>
    </row>
    <row r="225" spans="1:7" x14ac:dyDescent="0.2">
      <c r="C225" s="90" t="e">
        <f>+#REF!</f>
        <v>#REF!</v>
      </c>
    </row>
    <row r="228" spans="1:7" x14ac:dyDescent="0.2">
      <c r="A228" s="110" t="s">
        <v>397</v>
      </c>
      <c r="C228" s="90" t="s">
        <v>440</v>
      </c>
    </row>
    <row r="229" spans="1:7" x14ac:dyDescent="0.2">
      <c r="A229" s="110" t="s">
        <v>441</v>
      </c>
      <c r="C229" s="90">
        <v>-21597982.75</v>
      </c>
    </row>
    <row r="230" spans="1:7" x14ac:dyDescent="0.2">
      <c r="A230" s="110" t="s">
        <v>442</v>
      </c>
      <c r="C230" s="90">
        <v>-3829168.48</v>
      </c>
    </row>
    <row r="232" spans="1:7" x14ac:dyDescent="0.2">
      <c r="A232" s="110" t="s">
        <v>443</v>
      </c>
      <c r="C232" s="90" t="s">
        <v>444</v>
      </c>
      <c r="D232" s="90" t="s">
        <v>445</v>
      </c>
      <c r="E232" s="90" t="s">
        <v>446</v>
      </c>
      <c r="F232" s="90" t="s">
        <v>447</v>
      </c>
      <c r="G232" s="223" t="s">
        <v>444</v>
      </c>
    </row>
    <row r="233" spans="1:7" x14ac:dyDescent="0.2">
      <c r="A233" s="110" t="s">
        <v>448</v>
      </c>
      <c r="C233" s="90">
        <v>57931038.75</v>
      </c>
      <c r="D233" s="90">
        <v>385357</v>
      </c>
      <c r="E233" s="90">
        <v>664387.86305058701</v>
      </c>
      <c r="F233" s="90">
        <v>3116798.3266012701</v>
      </c>
      <c r="G233" s="223">
        <v>422822</v>
      </c>
    </row>
    <row r="234" spans="1:7" x14ac:dyDescent="0.2">
      <c r="A234" s="110" t="s">
        <v>449</v>
      </c>
      <c r="C234" s="90">
        <v>10540228.48</v>
      </c>
      <c r="D234" s="90">
        <v>81610</v>
      </c>
      <c r="E234" s="90">
        <v>339949.89421042497</v>
      </c>
      <c r="F234" s="90">
        <v>1968909.88651664</v>
      </c>
      <c r="G234" s="223">
        <v>845642</v>
      </c>
    </row>
  </sheetData>
  <dataValidations disablePrompts="1" count="1">
    <dataValidation type="list" allowBlank="1" showInputMessage="1" showErrorMessage="1" sqref="C14:D15 C103:D103 C21:D21" xr:uid="{00000000-0002-0000-1000-000000000000}">
      <formula1>$E$1:$E$9</formula1>
    </dataValidation>
  </dataValidations>
  <pageMargins left="0.7" right="0.7" top="0.75" bottom="0.75" header="0.3" footer="0.3"/>
  <pageSetup paperSize="9" scale="71" orientation="portrait" r:id="rId1"/>
  <rowBreaks count="1" manualBreakCount="1">
    <brk id="99" max="11" man="1"/>
  </rowBreaks>
  <customProperties>
    <customPr name="SheetOptions" r:id="rId2"/>
  </customProperties>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Taul6">
    <pageSetUpPr fitToPage="1"/>
  </sheetPr>
  <dimension ref="A1:E51"/>
  <sheetViews>
    <sheetView tabSelected="1" view="pageBreakPreview" zoomScale="70" zoomScaleNormal="70" zoomScaleSheetLayoutView="70" workbookViewId="0"/>
  </sheetViews>
  <sheetFormatPr defaultColWidth="9.140625" defaultRowHeight="12.75" x14ac:dyDescent="0.2"/>
  <cols>
    <col min="1" max="1" width="42.85546875" style="17" customWidth="1"/>
    <col min="2" max="2" width="11" style="691" customWidth="1"/>
    <col min="3" max="3" width="11.5703125" style="505" customWidth="1"/>
    <col min="4" max="4" width="11" style="804" customWidth="1"/>
    <col min="5" max="5" width="11" style="505" customWidth="1"/>
    <col min="6" max="16384" width="9.140625" style="17"/>
  </cols>
  <sheetData>
    <row r="1" spans="1:5" ht="15.75" x14ac:dyDescent="0.25">
      <c r="A1" s="565" t="s">
        <v>77</v>
      </c>
      <c r="B1" s="587"/>
      <c r="C1" s="299"/>
      <c r="D1" s="583"/>
      <c r="E1" s="299"/>
    </row>
    <row r="2" spans="1:5" x14ac:dyDescent="0.2">
      <c r="A2" s="18"/>
      <c r="B2" s="794"/>
      <c r="C2" s="577"/>
      <c r="D2" s="577"/>
      <c r="E2" s="503"/>
    </row>
    <row r="3" spans="1:5" ht="15.75" x14ac:dyDescent="0.25">
      <c r="A3" s="18" t="s">
        <v>78</v>
      </c>
      <c r="B3" s="795"/>
      <c r="C3" s="796"/>
      <c r="D3" s="796"/>
      <c r="E3" s="634"/>
    </row>
    <row r="4" spans="1:5" x14ac:dyDescent="0.2">
      <c r="A4" s="18"/>
      <c r="B4" s="794"/>
      <c r="C4" s="577"/>
      <c r="D4" s="577"/>
      <c r="E4" s="503"/>
    </row>
    <row r="5" spans="1:5" x14ac:dyDescent="0.2">
      <c r="A5" s="253"/>
      <c r="B5" s="797" t="s">
        <v>575</v>
      </c>
      <c r="C5" s="797" t="s">
        <v>429</v>
      </c>
      <c r="D5" s="216" t="s">
        <v>570</v>
      </c>
      <c r="E5" s="216" t="s">
        <v>410</v>
      </c>
    </row>
    <row r="6" spans="1:5" x14ac:dyDescent="0.2">
      <c r="A6" s="19"/>
      <c r="B6" s="577"/>
      <c r="C6" s="40"/>
      <c r="D6" s="577"/>
      <c r="E6" s="40"/>
    </row>
    <row r="7" spans="1:5" ht="18.95" customHeight="1" x14ac:dyDescent="0.2">
      <c r="A7" s="16" t="s">
        <v>374</v>
      </c>
      <c r="B7" s="568">
        <v>0.16289075037255407</v>
      </c>
      <c r="C7" s="798">
        <v>0.22563311904734665</v>
      </c>
      <c r="D7" s="568">
        <v>0.90447551102347779</v>
      </c>
      <c r="E7" s="798">
        <v>0.88691898657344914</v>
      </c>
    </row>
    <row r="8" spans="1:5" ht="18.95" customHeight="1" x14ac:dyDescent="0.2">
      <c r="A8" s="16" t="s">
        <v>375</v>
      </c>
      <c r="B8" s="568">
        <v>0.16283053205675299</v>
      </c>
      <c r="C8" s="798">
        <v>0.22555018927878634</v>
      </c>
      <c r="D8" s="568">
        <v>0.90414263025056496</v>
      </c>
      <c r="E8" s="798">
        <v>0.88659299695387883</v>
      </c>
    </row>
    <row r="9" spans="1:5" ht="18.95" customHeight="1" x14ac:dyDescent="0.2">
      <c r="A9" s="16" t="s">
        <v>376</v>
      </c>
      <c r="B9" s="568">
        <v>0.9708376080272284</v>
      </c>
      <c r="C9" s="798">
        <v>0.96306309299564463</v>
      </c>
      <c r="D9" s="568">
        <v>2.4628665555174023</v>
      </c>
      <c r="E9" s="798">
        <v>2.3472295876983762</v>
      </c>
    </row>
    <row r="10" spans="1:5" ht="18.95" customHeight="1" x14ac:dyDescent="0.2">
      <c r="A10" s="184" t="s">
        <v>438</v>
      </c>
      <c r="B10" s="569">
        <v>2.4255256653195718</v>
      </c>
      <c r="C10" s="230">
        <v>6.1078784983187511</v>
      </c>
      <c r="D10" s="574">
        <v>19.78567424757599</v>
      </c>
      <c r="E10" s="230">
        <v>24.202265630788226</v>
      </c>
    </row>
    <row r="11" spans="1:5" ht="18.95" customHeight="1" x14ac:dyDescent="0.2">
      <c r="A11" s="16" t="s">
        <v>377</v>
      </c>
      <c r="B11" s="569">
        <v>12.938991290248792</v>
      </c>
      <c r="C11" s="230">
        <v>16.243579404811417</v>
      </c>
      <c r="D11" s="574">
        <v>46.14427699818004</v>
      </c>
      <c r="E11" s="230">
        <v>37.794092703208506</v>
      </c>
    </row>
    <row r="12" spans="1:5" ht="18.95" customHeight="1" x14ac:dyDescent="0.2">
      <c r="A12" s="16" t="s">
        <v>378</v>
      </c>
      <c r="B12" s="574">
        <v>13.535540543316996</v>
      </c>
      <c r="C12" s="173">
        <v>10.716628864393003</v>
      </c>
      <c r="D12" s="574">
        <v>54.448163590675108</v>
      </c>
      <c r="E12" s="173">
        <v>42.483149688903097</v>
      </c>
    </row>
    <row r="13" spans="1:5" ht="20.45" customHeight="1" x14ac:dyDescent="0.2">
      <c r="A13" s="16"/>
      <c r="B13" s="799"/>
      <c r="C13" s="184"/>
      <c r="D13" s="800"/>
      <c r="E13" s="549"/>
    </row>
    <row r="14" spans="1:5" ht="20.45" customHeight="1" x14ac:dyDescent="0.2">
      <c r="A14" s="45" t="s">
        <v>379</v>
      </c>
      <c r="B14" s="801"/>
      <c r="C14" s="802"/>
      <c r="D14" s="575">
        <v>5.3296276458001088</v>
      </c>
      <c r="E14" s="798">
        <v>5.4401712942090699</v>
      </c>
    </row>
    <row r="15" spans="1:5" ht="16.5" customHeight="1" x14ac:dyDescent="0.2">
      <c r="A15" s="45" t="s">
        <v>498</v>
      </c>
      <c r="B15" s="801"/>
      <c r="C15" s="802"/>
      <c r="D15" s="568">
        <v>0.92</v>
      </c>
      <c r="E15" s="504">
        <v>0.92</v>
      </c>
    </row>
    <row r="16" spans="1:5" ht="20.100000000000001" customHeight="1" x14ac:dyDescent="0.2">
      <c r="A16" s="45" t="s">
        <v>197</v>
      </c>
      <c r="B16" s="801"/>
      <c r="C16" s="802"/>
      <c r="D16" s="569">
        <v>101.71640788360928</v>
      </c>
      <c r="E16" s="230">
        <v>103.72987994702392</v>
      </c>
    </row>
    <row r="17" spans="1:5" ht="20.100000000000001" customHeight="1" x14ac:dyDescent="0.2">
      <c r="A17" s="45" t="s">
        <v>193</v>
      </c>
      <c r="B17" s="801"/>
      <c r="C17" s="802"/>
      <c r="D17" s="569">
        <v>5.8449809402795427</v>
      </c>
      <c r="E17" s="230">
        <v>6.1497326203208553</v>
      </c>
    </row>
    <row r="18" spans="1:5" ht="20.100000000000001" customHeight="1" x14ac:dyDescent="0.2">
      <c r="A18" s="45" t="s">
        <v>180</v>
      </c>
      <c r="B18" s="801"/>
      <c r="C18" s="802"/>
      <c r="D18" s="569">
        <v>17.402350653130544</v>
      </c>
      <c r="E18" s="230">
        <v>16.867380478342152</v>
      </c>
    </row>
    <row r="19" spans="1:5" ht="20.100000000000001" customHeight="1" x14ac:dyDescent="0.2">
      <c r="A19" s="17" t="s">
        <v>79</v>
      </c>
      <c r="D19" s="569">
        <v>16.8469716812196</v>
      </c>
      <c r="E19" s="230">
        <v>16.112955159433863</v>
      </c>
    </row>
    <row r="20" spans="1:5" s="505" customFormat="1" ht="20.100000000000001" customHeight="1" x14ac:dyDescent="0.2">
      <c r="A20" s="505" t="s">
        <v>434</v>
      </c>
      <c r="B20" s="691"/>
      <c r="D20" s="569">
        <v>380.45816661284789</v>
      </c>
      <c r="E20" s="230">
        <v>361.09155949306739</v>
      </c>
    </row>
    <row r="21" spans="1:5" ht="20.100000000000001" customHeight="1" x14ac:dyDescent="0.2">
      <c r="A21" s="16" t="s">
        <v>80</v>
      </c>
      <c r="B21" s="799"/>
      <c r="C21" s="184"/>
      <c r="D21" s="569">
        <v>12.371093773219503</v>
      </c>
      <c r="E21" s="230">
        <v>12.845750020239057</v>
      </c>
    </row>
    <row r="22" spans="1:5" ht="20.100000000000001" customHeight="1" x14ac:dyDescent="0.2">
      <c r="A22" s="16" t="s">
        <v>160</v>
      </c>
      <c r="B22" s="799"/>
      <c r="C22" s="184"/>
      <c r="D22" s="569">
        <v>35.5626169188387</v>
      </c>
      <c r="E22" s="230">
        <v>38.13497659345721</v>
      </c>
    </row>
    <row r="23" spans="1:5" ht="20.100000000000001" customHeight="1" x14ac:dyDescent="0.2">
      <c r="A23" s="184" t="s">
        <v>439</v>
      </c>
      <c r="B23" s="799"/>
      <c r="C23" s="184"/>
      <c r="D23" s="569">
        <v>66.79746489428436</v>
      </c>
      <c r="E23" s="230">
        <v>46.825489040519457</v>
      </c>
    </row>
    <row r="24" spans="1:5" ht="20.45" customHeight="1" x14ac:dyDescent="0.2">
      <c r="A24" s="16" t="s">
        <v>380</v>
      </c>
      <c r="B24" s="799"/>
      <c r="C24" s="184"/>
      <c r="D24" s="569">
        <v>135.61843887283754</v>
      </c>
      <c r="E24" s="65">
        <v>97.834739249873081</v>
      </c>
    </row>
    <row r="25" spans="1:5" ht="20.45" customHeight="1" x14ac:dyDescent="0.2">
      <c r="A25" s="16" t="s">
        <v>127</v>
      </c>
      <c r="B25" s="799"/>
      <c r="C25" s="184"/>
      <c r="D25" s="576">
        <v>7308.13</v>
      </c>
      <c r="E25" s="48">
        <v>7566</v>
      </c>
    </row>
    <row r="26" spans="1:5" ht="20.100000000000001" customHeight="1" x14ac:dyDescent="0.2">
      <c r="A26" s="16" t="s">
        <v>138</v>
      </c>
      <c r="B26" s="799"/>
      <c r="C26" s="184"/>
      <c r="D26" s="576">
        <v>8207</v>
      </c>
      <c r="E26" s="48">
        <v>8600</v>
      </c>
    </row>
    <row r="27" spans="1:5" ht="18.95" customHeight="1" x14ac:dyDescent="0.2">
      <c r="A27" s="16"/>
      <c r="B27" s="799"/>
      <c r="C27" s="184"/>
      <c r="D27" s="803"/>
      <c r="E27" s="41"/>
    </row>
    <row r="28" spans="1:5" ht="18.95" customHeight="1" x14ac:dyDescent="0.2">
      <c r="A28" s="16" t="s">
        <v>81</v>
      </c>
      <c r="B28" s="799"/>
      <c r="C28" s="184"/>
      <c r="D28" s="803"/>
      <c r="E28" s="41"/>
    </row>
    <row r="29" spans="1:5" ht="18.95" customHeight="1" x14ac:dyDescent="0.2">
      <c r="A29" s="16" t="s">
        <v>82</v>
      </c>
      <c r="B29" s="799"/>
      <c r="C29" s="184"/>
      <c r="D29" s="576">
        <v>38354.267115068498</v>
      </c>
      <c r="E29" s="48">
        <v>38404.841621917803</v>
      </c>
    </row>
    <row r="30" spans="1:5" ht="18.95" customHeight="1" x14ac:dyDescent="0.2">
      <c r="A30" s="16" t="s">
        <v>83</v>
      </c>
      <c r="B30" s="799"/>
      <c r="C30" s="184"/>
      <c r="D30" s="576">
        <v>38094.466</v>
      </c>
      <c r="E30" s="48">
        <v>38405.921999999999</v>
      </c>
    </row>
    <row r="31" spans="1:5" ht="18.95" customHeight="1" x14ac:dyDescent="0.2">
      <c r="A31" s="16" t="s">
        <v>84</v>
      </c>
      <c r="B31" s="799"/>
      <c r="C31" s="184"/>
      <c r="D31" s="576">
        <v>38368.388115068497</v>
      </c>
      <c r="E31" s="48">
        <v>38418.96262191781</v>
      </c>
    </row>
    <row r="32" spans="1:5" ht="18.95" customHeight="1" x14ac:dyDescent="0.2"/>
    <row r="33" spans="1:5" x14ac:dyDescent="0.2">
      <c r="A33" s="1075" t="s">
        <v>431</v>
      </c>
      <c r="B33" s="1075"/>
      <c r="C33" s="1075"/>
      <c r="D33" s="1075"/>
      <c r="E33" s="1075"/>
    </row>
    <row r="34" spans="1:5" x14ac:dyDescent="0.2">
      <c r="A34" s="1075"/>
      <c r="B34" s="1075"/>
      <c r="C34" s="1075"/>
      <c r="D34" s="1075"/>
      <c r="E34" s="1075"/>
    </row>
    <row r="35" spans="1:5" ht="25.5" customHeight="1" x14ac:dyDescent="0.2">
      <c r="A35" s="1076" t="s">
        <v>497</v>
      </c>
      <c r="B35" s="1076"/>
      <c r="C35" s="1076"/>
      <c r="D35" s="1076"/>
      <c r="E35" s="1076"/>
    </row>
    <row r="36" spans="1:5" ht="20.100000000000001" customHeight="1" x14ac:dyDescent="0.2"/>
    <row r="37" spans="1:5" ht="20.100000000000001" customHeight="1" x14ac:dyDescent="0.2"/>
    <row r="38" spans="1:5" ht="20.100000000000001" customHeight="1" x14ac:dyDescent="0.2"/>
    <row r="39" spans="1:5" ht="20.100000000000001" customHeight="1" x14ac:dyDescent="0.2"/>
    <row r="40" spans="1:5" ht="20.100000000000001" customHeight="1" x14ac:dyDescent="0.2"/>
    <row r="41" spans="1:5" ht="20.100000000000001" customHeight="1" x14ac:dyDescent="0.2"/>
    <row r="45" spans="1:5" ht="20.100000000000001" customHeight="1" x14ac:dyDescent="0.2"/>
    <row r="46" spans="1:5" ht="20.100000000000001" customHeight="1" x14ac:dyDescent="0.2"/>
    <row r="47" spans="1:5" ht="20.100000000000001" customHeight="1" x14ac:dyDescent="0.2"/>
    <row r="48" spans="1:5" ht="20.100000000000001" customHeight="1" x14ac:dyDescent="0.2"/>
    <row r="49" ht="20.100000000000001" customHeight="1" x14ac:dyDescent="0.2"/>
    <row r="50" ht="20.100000000000001" customHeight="1" x14ac:dyDescent="0.2"/>
    <row r="51" ht="20.100000000000001" customHeight="1" x14ac:dyDescent="0.2"/>
  </sheetData>
  <mergeCells count="2">
    <mergeCell ref="A33:E34"/>
    <mergeCell ref="A35:E35"/>
  </mergeCells>
  <phoneticPr fontId="8" type="noConversion"/>
  <pageMargins left="0.75" right="0.28000000000000003" top="1" bottom="1" header="0.4921259845" footer="0.4921259845"/>
  <pageSetup paperSize="9" orientation="portrait" horizontalDpi="4294967292" vertic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E59"/>
  <sheetViews>
    <sheetView view="pageBreakPreview" zoomScale="70" zoomScaleNormal="85" zoomScaleSheetLayoutView="70" workbookViewId="0"/>
  </sheetViews>
  <sheetFormatPr defaultColWidth="9.140625" defaultRowHeight="12.75" x14ac:dyDescent="0.2"/>
  <cols>
    <col min="1" max="1" width="37.42578125" style="226" customWidth="1"/>
    <col min="2" max="2" width="12" style="51" customWidth="1"/>
    <col min="3" max="3" width="12" style="204" customWidth="1"/>
    <col min="4" max="4" width="12" style="806" customWidth="1"/>
    <col min="5" max="5" width="12" style="204" customWidth="1"/>
    <col min="6" max="16384" width="9.140625" style="226"/>
  </cols>
  <sheetData>
    <row r="1" spans="1:5" ht="15.75" x14ac:dyDescent="0.25">
      <c r="A1" s="254" t="s">
        <v>77</v>
      </c>
      <c r="B1" s="484"/>
      <c r="C1" s="299"/>
      <c r="D1" s="805"/>
      <c r="E1" s="299"/>
    </row>
    <row r="2" spans="1:5" x14ac:dyDescent="0.2">
      <c r="A2" s="51"/>
    </row>
    <row r="3" spans="1:5" ht="15.75" x14ac:dyDescent="0.25">
      <c r="A3" s="25" t="s">
        <v>159</v>
      </c>
      <c r="B3" s="485"/>
      <c r="C3" s="199"/>
      <c r="D3" s="485"/>
      <c r="E3" s="39"/>
    </row>
    <row r="4" spans="1:5" x14ac:dyDescent="0.2">
      <c r="A4" s="227"/>
      <c r="B4" s="215"/>
      <c r="D4" s="807"/>
      <c r="E4" s="520"/>
    </row>
    <row r="5" spans="1:5" x14ac:dyDescent="0.2">
      <c r="A5" s="23" t="s">
        <v>297</v>
      </c>
      <c r="B5" s="31" t="s">
        <v>575</v>
      </c>
      <c r="C5" s="31" t="s">
        <v>429</v>
      </c>
      <c r="D5" s="216" t="s">
        <v>570</v>
      </c>
      <c r="E5" s="216" t="s">
        <v>410</v>
      </c>
    </row>
    <row r="6" spans="1:5" x14ac:dyDescent="0.2">
      <c r="B6" s="226"/>
      <c r="D6" s="213"/>
      <c r="E6" s="213"/>
    </row>
    <row r="7" spans="1:5" s="204" customFormat="1" ht="18.95" customHeight="1" x14ac:dyDescent="0.2">
      <c r="A7" s="25" t="s">
        <v>1</v>
      </c>
      <c r="B7" s="76">
        <v>198.89633408938133</v>
      </c>
      <c r="C7" s="808">
        <v>206.48833524035203</v>
      </c>
      <c r="D7" s="76">
        <v>784.30205723189533</v>
      </c>
      <c r="E7" s="808">
        <v>802.21706520724399</v>
      </c>
    </row>
    <row r="8" spans="1:5" s="204" customFormat="1" ht="18.95" customHeight="1" x14ac:dyDescent="0.2">
      <c r="B8" s="68"/>
      <c r="C8" s="208"/>
      <c r="D8" s="68"/>
      <c r="E8" s="208"/>
    </row>
    <row r="9" spans="1:5" s="204" customFormat="1" ht="18.95" customHeight="1" x14ac:dyDescent="0.2">
      <c r="A9" s="26" t="s">
        <v>2</v>
      </c>
      <c r="B9" s="59">
        <v>1.1825197235103901</v>
      </c>
      <c r="C9" s="209">
        <v>1.2387465619941604</v>
      </c>
      <c r="D9" s="59">
        <v>10.6420700363027</v>
      </c>
      <c r="E9" s="209">
        <v>5.1992071949661502</v>
      </c>
    </row>
    <row r="10" spans="1:5" s="204" customFormat="1" ht="18.95" customHeight="1" x14ac:dyDescent="0.2">
      <c r="A10" s="26" t="s">
        <v>333</v>
      </c>
      <c r="B10" s="59">
        <v>-0.325462157414875</v>
      </c>
      <c r="C10" s="209">
        <v>-0.97395611227384005</v>
      </c>
      <c r="D10" s="59">
        <v>0.277870169652011</v>
      </c>
      <c r="E10" s="209">
        <v>-2.3850170326491997</v>
      </c>
    </row>
    <row r="11" spans="1:5" s="204" customFormat="1" ht="18.95" customHeight="1" x14ac:dyDescent="0.2">
      <c r="A11" s="26"/>
      <c r="B11" s="59"/>
      <c r="C11" s="209"/>
      <c r="D11" s="59"/>
      <c r="E11" s="209"/>
    </row>
    <row r="12" spans="1:5" s="204" customFormat="1" ht="18.95" customHeight="1" x14ac:dyDescent="0.2">
      <c r="A12" s="26" t="s">
        <v>334</v>
      </c>
      <c r="B12" s="59">
        <v>-69.569868123324042</v>
      </c>
      <c r="C12" s="209">
        <v>-73.261932272319015</v>
      </c>
      <c r="D12" s="59">
        <v>-270.362969254257</v>
      </c>
      <c r="E12" s="209">
        <v>-282.00466228039005</v>
      </c>
    </row>
    <row r="13" spans="1:5" s="204" customFormat="1" ht="18.95" customHeight="1" x14ac:dyDescent="0.2">
      <c r="A13" s="26" t="s">
        <v>335</v>
      </c>
      <c r="B13" s="59">
        <v>-81.61866888742361</v>
      </c>
      <c r="C13" s="209">
        <v>-80.829278523039576</v>
      </c>
      <c r="D13" s="59">
        <v>-327.10260266766062</v>
      </c>
      <c r="E13" s="209">
        <v>-324.22529595930229</v>
      </c>
    </row>
    <row r="14" spans="1:5" s="204" customFormat="1" ht="18.95" customHeight="1" x14ac:dyDescent="0.2">
      <c r="A14" s="27" t="s">
        <v>3</v>
      </c>
      <c r="B14" s="59">
        <v>-26.127137689909503</v>
      </c>
      <c r="C14" s="209">
        <v>-30.266223969853684</v>
      </c>
      <c r="D14" s="59">
        <v>-98.330744282022238</v>
      </c>
      <c r="E14" s="209">
        <v>-108.72991068512286</v>
      </c>
    </row>
    <row r="15" spans="1:5" s="204" customFormat="1" ht="18.95" customHeight="1" x14ac:dyDescent="0.2">
      <c r="A15" s="200" t="s">
        <v>104</v>
      </c>
      <c r="B15" s="59">
        <v>-13.535540753316999</v>
      </c>
      <c r="C15" s="209">
        <v>-10.716628781539802</v>
      </c>
      <c r="D15" s="59">
        <v>-54.448163350675095</v>
      </c>
      <c r="E15" s="209">
        <v>-42.483149688903097</v>
      </c>
    </row>
    <row r="16" spans="1:5" s="204" customFormat="1" x14ac:dyDescent="0.2">
      <c r="A16" s="27"/>
      <c r="B16" s="68"/>
      <c r="C16" s="208"/>
      <c r="D16" s="68"/>
      <c r="E16" s="208"/>
    </row>
    <row r="17" spans="1:5" s="204" customFormat="1" ht="20.100000000000001" customHeight="1" x14ac:dyDescent="0.2">
      <c r="A17" s="28" t="s">
        <v>4</v>
      </c>
      <c r="B17" s="60">
        <v>8.9021762015026642</v>
      </c>
      <c r="C17" s="210">
        <v>11.679062143320261</v>
      </c>
      <c r="D17" s="59">
        <v>44.977517883235116</v>
      </c>
      <c r="E17" s="209">
        <v>47.58823675584253</v>
      </c>
    </row>
    <row r="18" spans="1:5" ht="20.100000000000001" customHeight="1" x14ac:dyDescent="0.2">
      <c r="A18" s="4"/>
      <c r="B18" s="69"/>
      <c r="C18" s="208"/>
      <c r="D18" s="68"/>
      <c r="E18" s="208"/>
    </row>
    <row r="19" spans="1:5" ht="18.600000000000001" customHeight="1" x14ac:dyDescent="0.2">
      <c r="A19" s="4" t="s">
        <v>105</v>
      </c>
      <c r="B19" s="60">
        <v>-0.72069658447297524</v>
      </c>
      <c r="C19" s="210">
        <v>-1.0312897788548796</v>
      </c>
      <c r="D19" s="60">
        <v>-2.9943085726361405</v>
      </c>
      <c r="E19" s="210">
        <v>-4.4516767300756683</v>
      </c>
    </row>
    <row r="20" spans="1:5" ht="20.100000000000001" customHeight="1" x14ac:dyDescent="0.2">
      <c r="A20" s="4"/>
      <c r="B20" s="60"/>
      <c r="C20" s="210"/>
      <c r="D20" s="60"/>
      <c r="E20" s="210"/>
    </row>
    <row r="21" spans="1:5" ht="18.600000000000001" customHeight="1" x14ac:dyDescent="0.25">
      <c r="A21" s="4" t="s">
        <v>381</v>
      </c>
      <c r="B21" s="60">
        <v>5.8E-5</v>
      </c>
      <c r="C21" s="210">
        <v>3.9599999999999998E-4</v>
      </c>
      <c r="D21" s="60">
        <v>3.326E-3</v>
      </c>
      <c r="E21" s="210">
        <v>-0.40184900000000001</v>
      </c>
    </row>
    <row r="22" spans="1:5" ht="20.100000000000001" customHeight="1" x14ac:dyDescent="0.2">
      <c r="A22" s="4"/>
      <c r="B22" s="69"/>
      <c r="C22" s="208"/>
      <c r="D22" s="68"/>
      <c r="E22" s="208"/>
    </row>
    <row r="23" spans="1:5" ht="20.100000000000001" customHeight="1" x14ac:dyDescent="0.2">
      <c r="A23" s="5" t="s">
        <v>5</v>
      </c>
      <c r="B23" s="177">
        <v>8.1815376170296883</v>
      </c>
      <c r="C23" s="809">
        <v>10.648168364465381</v>
      </c>
      <c r="D23" s="177">
        <v>41.986535310598974</v>
      </c>
      <c r="E23" s="809">
        <v>42.734711025766863</v>
      </c>
    </row>
    <row r="24" spans="1:5" x14ac:dyDescent="0.2">
      <c r="A24" s="6"/>
      <c r="B24" s="69"/>
      <c r="C24" s="208"/>
      <c r="D24" s="68"/>
      <c r="E24" s="208"/>
    </row>
    <row r="25" spans="1:5" x14ac:dyDescent="0.2">
      <c r="A25" s="4" t="s">
        <v>6</v>
      </c>
      <c r="B25" s="60">
        <v>-1.9579616449103141</v>
      </c>
      <c r="C25" s="210">
        <v>-1.9817930304987701</v>
      </c>
      <c r="D25" s="60">
        <v>-7.2847962983633838</v>
      </c>
      <c r="E25" s="210">
        <v>-8.6629905952527295</v>
      </c>
    </row>
    <row r="26" spans="1:5" x14ac:dyDescent="0.2">
      <c r="A26" s="3"/>
      <c r="B26" s="70"/>
      <c r="C26" s="211"/>
      <c r="D26" s="70"/>
      <c r="E26" s="211"/>
    </row>
    <row r="27" spans="1:5" ht="18.95" customHeight="1" x14ac:dyDescent="0.2">
      <c r="A27" s="7" t="s">
        <v>7</v>
      </c>
      <c r="B27" s="76">
        <v>6.2235759721193737</v>
      </c>
      <c r="C27" s="808">
        <v>8.6663753339666112</v>
      </c>
      <c r="D27" s="76">
        <v>34.701739012235592</v>
      </c>
      <c r="E27" s="808">
        <v>34.071720430514134</v>
      </c>
    </row>
    <row r="28" spans="1:5" ht="18.95" customHeight="1" x14ac:dyDescent="0.2">
      <c r="A28" s="3"/>
      <c r="B28" s="70"/>
      <c r="C28" s="211"/>
      <c r="D28" s="498"/>
      <c r="E28" s="201"/>
    </row>
    <row r="29" spans="1:5" ht="18.95" customHeight="1" x14ac:dyDescent="0.2">
      <c r="A29" s="218" t="s">
        <v>8</v>
      </c>
      <c r="B29" s="69"/>
      <c r="C29" s="208"/>
      <c r="D29" s="810"/>
      <c r="E29" s="521"/>
    </row>
    <row r="30" spans="1:5" ht="18.95" customHeight="1" x14ac:dyDescent="0.2">
      <c r="A30" s="3" t="s">
        <v>9</v>
      </c>
      <c r="B30" s="59">
        <v>6.2196951570164201</v>
      </c>
      <c r="C30" s="209">
        <v>8.6656480536022666</v>
      </c>
      <c r="D30" s="59">
        <v>34.690495588832626</v>
      </c>
      <c r="E30" s="209">
        <v>34.061984228678106</v>
      </c>
    </row>
    <row r="31" spans="1:5" ht="18.95" customHeight="1" x14ac:dyDescent="0.2">
      <c r="A31" s="226" t="s">
        <v>152</v>
      </c>
      <c r="B31" s="69">
        <v>3.8808151029537693E-3</v>
      </c>
      <c r="C31" s="208">
        <v>7.2728036434369092E-4</v>
      </c>
      <c r="D31" s="68">
        <v>1.12434234029649E-2</v>
      </c>
      <c r="E31" s="208">
        <v>9.7362018360250806E-3</v>
      </c>
    </row>
    <row r="32" spans="1:5" ht="18.95" customHeight="1" x14ac:dyDescent="0.2">
      <c r="A32" s="3"/>
      <c r="B32" s="218"/>
      <c r="C32" s="26"/>
      <c r="D32" s="547"/>
      <c r="E32" s="212"/>
    </row>
    <row r="33" spans="1:5" ht="44.1" customHeight="1" x14ac:dyDescent="0.2">
      <c r="A33" s="228" t="s">
        <v>10</v>
      </c>
      <c r="B33" s="227"/>
      <c r="D33" s="25"/>
    </row>
    <row r="34" spans="1:5" ht="18.95" customHeight="1" x14ac:dyDescent="0.2">
      <c r="A34" s="226" t="s">
        <v>374</v>
      </c>
      <c r="B34" s="198">
        <v>0.16289075037255407</v>
      </c>
      <c r="C34" s="811">
        <v>0.22563311904734665</v>
      </c>
      <c r="D34" s="812">
        <v>0.90447551102347779</v>
      </c>
      <c r="E34" s="811">
        <v>0.88691898657344914</v>
      </c>
    </row>
    <row r="35" spans="1:5" ht="18.95" customHeight="1" x14ac:dyDescent="0.2">
      <c r="A35" s="226" t="s">
        <v>375</v>
      </c>
      <c r="B35" s="198">
        <v>0.16283053205675299</v>
      </c>
      <c r="C35" s="811">
        <v>0.22555018927878634</v>
      </c>
      <c r="D35" s="812">
        <v>0.90414263025056496</v>
      </c>
      <c r="E35" s="811">
        <v>0.88659299695387883</v>
      </c>
    </row>
    <row r="36" spans="1:5" x14ac:dyDescent="0.2">
      <c r="B36" s="215"/>
    </row>
    <row r="37" spans="1:5" ht="20.100000000000001" customHeight="1" x14ac:dyDescent="0.2"/>
    <row r="38" spans="1:5" ht="20.100000000000001" customHeight="1" x14ac:dyDescent="0.25">
      <c r="A38" s="567" t="s">
        <v>339</v>
      </c>
      <c r="B38" s="588"/>
      <c r="C38" s="640"/>
      <c r="D38" s="651"/>
      <c r="E38" s="651"/>
    </row>
    <row r="39" spans="1:5" ht="20.100000000000001" customHeight="1" x14ac:dyDescent="0.2">
      <c r="A39" s="590"/>
      <c r="B39" s="591"/>
      <c r="C39" s="610"/>
      <c r="D39" s="652"/>
      <c r="E39" s="652"/>
    </row>
    <row r="40" spans="1:5" ht="20.100000000000001" customHeight="1" x14ac:dyDescent="0.2">
      <c r="A40" s="593" t="s">
        <v>297</v>
      </c>
      <c r="B40" s="701" t="s">
        <v>575</v>
      </c>
      <c r="C40" s="654" t="s">
        <v>429</v>
      </c>
      <c r="D40" s="813" t="s">
        <v>570</v>
      </c>
      <c r="E40" s="813" t="s">
        <v>410</v>
      </c>
    </row>
    <row r="41" spans="1:5" ht="20.100000000000001" customHeight="1" x14ac:dyDescent="0.2">
      <c r="A41" s="585"/>
      <c r="B41" s="594"/>
      <c r="C41" s="595"/>
      <c r="D41" s="594"/>
      <c r="E41" s="594"/>
    </row>
    <row r="42" spans="1:5" ht="20.100000000000001" customHeight="1" x14ac:dyDescent="0.2">
      <c r="A42" s="567" t="s">
        <v>7</v>
      </c>
      <c r="B42" s="594">
        <v>6.2235759721193737</v>
      </c>
      <c r="C42" s="595">
        <v>8.6663753339666112</v>
      </c>
      <c r="D42" s="594">
        <v>34.701739012235592</v>
      </c>
      <c r="E42" s="595">
        <v>34.071720430514134</v>
      </c>
    </row>
    <row r="43" spans="1:5" ht="20.100000000000001" customHeight="1" x14ac:dyDescent="0.2">
      <c r="A43" s="567"/>
      <c r="B43" s="594"/>
      <c r="C43" s="595"/>
      <c r="D43" s="594"/>
      <c r="E43" s="595"/>
    </row>
    <row r="44" spans="1:5" ht="25.5" x14ac:dyDescent="0.2">
      <c r="A44" s="599" t="s">
        <v>175</v>
      </c>
      <c r="B44" s="594"/>
      <c r="C44" s="600"/>
      <c r="D44" s="594"/>
      <c r="E44" s="595"/>
    </row>
    <row r="45" spans="1:5" x14ac:dyDescent="0.2">
      <c r="A45" s="567"/>
      <c r="B45" s="594"/>
      <c r="C45" s="595"/>
      <c r="D45" s="655"/>
      <c r="E45" s="656"/>
    </row>
    <row r="46" spans="1:5" ht="30.95" customHeight="1" x14ac:dyDescent="0.2">
      <c r="A46" s="919" t="s">
        <v>163</v>
      </c>
      <c r="B46" s="700">
        <v>0</v>
      </c>
      <c r="C46" s="814">
        <v>0</v>
      </c>
      <c r="D46" s="700">
        <v>0</v>
      </c>
      <c r="E46" s="815">
        <v>-4.0278000000000001E-2</v>
      </c>
    </row>
    <row r="47" spans="1:5" ht="30.6" customHeight="1" x14ac:dyDescent="0.2">
      <c r="A47" s="601" t="s">
        <v>178</v>
      </c>
      <c r="B47" s="702">
        <v>0</v>
      </c>
      <c r="C47" s="816">
        <v>0</v>
      </c>
      <c r="D47" s="702">
        <v>0</v>
      </c>
      <c r="E47" s="816">
        <v>-4.0278000000000001E-2</v>
      </c>
    </row>
    <row r="48" spans="1:5" ht="20.100000000000001" customHeight="1" x14ac:dyDescent="0.2">
      <c r="A48" s="597"/>
      <c r="B48" s="642"/>
      <c r="C48" s="643"/>
      <c r="D48" s="642"/>
      <c r="E48" s="643"/>
    </row>
    <row r="49" spans="1:5" ht="30.95" customHeight="1" x14ac:dyDescent="0.2">
      <c r="A49" s="599" t="s">
        <v>176</v>
      </c>
      <c r="B49" s="642"/>
      <c r="C49" s="644"/>
      <c r="D49" s="642"/>
      <c r="E49" s="643"/>
    </row>
    <row r="50" spans="1:5" ht="20.100000000000001" customHeight="1" x14ac:dyDescent="0.2">
      <c r="A50" s="597"/>
      <c r="B50" s="642"/>
      <c r="C50" s="643"/>
      <c r="D50" s="642"/>
      <c r="E50" s="643"/>
    </row>
    <row r="51" spans="1:5" ht="18" customHeight="1" x14ac:dyDescent="0.2">
      <c r="A51" s="602" t="s">
        <v>118</v>
      </c>
      <c r="B51" s="703">
        <v>0.12201998999999997</v>
      </c>
      <c r="C51" s="817">
        <v>-0.23628446000000003</v>
      </c>
      <c r="D51" s="703">
        <v>-0.30435938000000001</v>
      </c>
      <c r="E51" s="817">
        <v>-0.23302335000000002</v>
      </c>
    </row>
    <row r="52" spans="1:5" ht="18" customHeight="1" x14ac:dyDescent="0.2">
      <c r="A52" s="602" t="s">
        <v>76</v>
      </c>
      <c r="B52" s="703">
        <v>1.7933159252088799</v>
      </c>
      <c r="C52" s="817">
        <v>0.33087216563531952</v>
      </c>
      <c r="D52" s="703">
        <v>-0.61517667866504011</v>
      </c>
      <c r="E52" s="817">
        <v>-3.3716434263572497</v>
      </c>
    </row>
    <row r="53" spans="1:5" ht="23.25" customHeight="1" x14ac:dyDescent="0.2">
      <c r="A53" s="50" t="s">
        <v>155</v>
      </c>
      <c r="B53" s="704">
        <v>-1.1425710244161447E-3</v>
      </c>
      <c r="C53" s="817">
        <v>-6.7393832786843497E-3</v>
      </c>
      <c r="D53" s="704">
        <v>1.7193009697156848E-2</v>
      </c>
      <c r="E53" s="818">
        <v>-1.8075743667052391E-2</v>
      </c>
    </row>
    <row r="54" spans="1:5" ht="30.95" customHeight="1" x14ac:dyDescent="0.2">
      <c r="A54" s="604" t="s">
        <v>177</v>
      </c>
      <c r="B54" s="705">
        <v>1.9141933441844639</v>
      </c>
      <c r="C54" s="819">
        <v>8.7848322356635131E-2</v>
      </c>
      <c r="D54" s="705">
        <v>-0.9023430489678832</v>
      </c>
      <c r="E54" s="819">
        <v>-3.622742520024302</v>
      </c>
    </row>
    <row r="55" spans="1:5" ht="18.95" customHeight="1" x14ac:dyDescent="0.2">
      <c r="A55" s="606" t="s">
        <v>131</v>
      </c>
      <c r="B55" s="706">
        <v>8.1377693163038369</v>
      </c>
      <c r="C55" s="820">
        <v>8.7542236563232461</v>
      </c>
      <c r="D55" s="706">
        <v>33.799395963267706</v>
      </c>
      <c r="E55" s="820">
        <v>30.40869991048983</v>
      </c>
    </row>
    <row r="56" spans="1:5" x14ac:dyDescent="0.2">
      <c r="A56" s="599"/>
      <c r="B56" s="707"/>
      <c r="C56" s="600"/>
      <c r="D56" s="707"/>
      <c r="E56" s="600"/>
    </row>
    <row r="57" spans="1:5" ht="18.95" customHeight="1" x14ac:dyDescent="0.2">
      <c r="A57" s="607" t="s">
        <v>132</v>
      </c>
      <c r="B57" s="708"/>
      <c r="C57" s="657"/>
      <c r="D57" s="708"/>
      <c r="E57" s="657"/>
    </row>
    <row r="58" spans="1:5" ht="18.95" customHeight="1" x14ac:dyDescent="0.2">
      <c r="A58" s="608" t="s">
        <v>9</v>
      </c>
      <c r="B58" s="594">
        <v>8.1316866504841681</v>
      </c>
      <c r="C58" s="595">
        <v>8.7610182676204857</v>
      </c>
      <c r="D58" s="594">
        <v>33.768757679450871</v>
      </c>
      <c r="E58" s="595">
        <v>30.42456134398244</v>
      </c>
    </row>
    <row r="59" spans="1:5" ht="18.95" customHeight="1" x14ac:dyDescent="0.2">
      <c r="A59" s="226" t="s">
        <v>152</v>
      </c>
      <c r="B59" s="594">
        <v>6.0826658196680081E-3</v>
      </c>
      <c r="C59" s="595">
        <v>-6.7946112972389946E-3</v>
      </c>
      <c r="D59" s="594">
        <v>3.0638283816835987E-2</v>
      </c>
      <c r="E59" s="595">
        <v>-1.5861433492609996E-2</v>
      </c>
    </row>
  </sheetData>
  <pageMargins left="0.74803149606299213" right="0.27559055118110237" top="0.98425196850393704" bottom="0.98425196850393704" header="0.51181102362204722" footer="0.51181102362204722"/>
  <pageSetup paperSize="9" scale="87" fitToHeight="2" orientation="portrait" horizontalDpi="1200" verticalDpi="1200" r:id="rId1"/>
  <headerFooter alignWithMargins="0"/>
  <rowBreaks count="1" manualBreakCount="1">
    <brk id="36" max="5" man="1"/>
  </rowBreaks>
  <customProperties>
    <customPr name="SheetOptions" r:id="rId2"/>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Taul2">
    <pageSetUpPr fitToPage="1"/>
  </sheetPr>
  <dimension ref="A1:J27"/>
  <sheetViews>
    <sheetView zoomScale="90" zoomScaleNormal="90" workbookViewId="0">
      <selection activeCell="A5" sqref="A5:F25"/>
    </sheetView>
  </sheetViews>
  <sheetFormatPr defaultColWidth="9.140625" defaultRowHeight="12.75" outlineLevelCol="1" x14ac:dyDescent="0.2"/>
  <cols>
    <col min="1" max="1" width="47.42578125" style="585" customWidth="1"/>
    <col min="2" max="2" width="15.42578125" style="591" customWidth="1" outlineLevel="1"/>
    <col min="3" max="3" width="15.42578125" style="646" customWidth="1" outlineLevel="1"/>
    <col min="4" max="4" width="11.5703125" style="567" customWidth="1"/>
    <col min="5" max="5" width="11.5703125" style="567" customWidth="1" outlineLevel="1"/>
    <col min="6" max="6" width="10" style="597" customWidth="1"/>
    <col min="7" max="7" width="13.140625" style="584" bestFit="1" customWidth="1"/>
    <col min="8" max="16384" width="9.140625" style="585"/>
  </cols>
  <sheetData>
    <row r="1" spans="1:10" ht="15.75" x14ac:dyDescent="0.25">
      <c r="A1" s="565" t="s">
        <v>77</v>
      </c>
      <c r="B1" s="582"/>
      <c r="C1" s="631"/>
      <c r="D1" s="566"/>
      <c r="E1" s="583"/>
      <c r="F1" s="299"/>
    </row>
    <row r="2" spans="1:10" x14ac:dyDescent="0.2">
      <c r="A2" s="484"/>
      <c r="B2" s="582"/>
      <c r="C2" s="586"/>
      <c r="D2" s="583"/>
      <c r="E2" s="583"/>
      <c r="F2" s="299"/>
    </row>
    <row r="3" spans="1:10" ht="15.75" x14ac:dyDescent="0.25">
      <c r="A3" s="567" t="s">
        <v>339</v>
      </c>
      <c r="B3" s="588"/>
      <c r="C3" s="640"/>
      <c r="D3" s="651"/>
      <c r="E3" s="651"/>
      <c r="F3" s="651"/>
      <c r="G3" s="589"/>
      <c r="I3" s="723" t="s">
        <v>462</v>
      </c>
    </row>
    <row r="4" spans="1:10" x14ac:dyDescent="0.2">
      <c r="A4" s="590"/>
      <c r="C4" s="641"/>
      <c r="D4" s="652"/>
      <c r="E4" s="652"/>
      <c r="F4" s="653"/>
      <c r="G4" s="592"/>
    </row>
    <row r="5" spans="1:10" x14ac:dyDescent="0.2">
      <c r="G5" s="585"/>
    </row>
    <row r="6" spans="1:10" x14ac:dyDescent="0.2">
      <c r="G6" s="585"/>
    </row>
    <row r="7" spans="1:10" s="597" customFormat="1" ht="12.75" customHeight="1" x14ac:dyDescent="0.2">
      <c r="G7" s="596"/>
      <c r="H7" s="492"/>
      <c r="J7" s="598"/>
    </row>
    <row r="8" spans="1:10" s="597" customFormat="1" ht="12.75" customHeight="1" x14ac:dyDescent="0.2">
      <c r="G8" s="596"/>
      <c r="H8" s="492"/>
      <c r="J8" s="598"/>
    </row>
    <row r="9" spans="1:10" s="597" customFormat="1" x14ac:dyDescent="0.2"/>
    <row r="10" spans="1:10" s="597" customFormat="1" ht="12.75" customHeight="1" x14ac:dyDescent="0.2"/>
    <row r="11" spans="1:10" s="597" customFormat="1" x14ac:dyDescent="0.2"/>
    <row r="12" spans="1:10" s="597" customFormat="1" x14ac:dyDescent="0.2"/>
    <row r="13" spans="1:10" s="597" customFormat="1" x14ac:dyDescent="0.2"/>
    <row r="14" spans="1:10" s="597" customFormat="1" x14ac:dyDescent="0.2"/>
    <row r="15" spans="1:10" s="597" customFormat="1" x14ac:dyDescent="0.2"/>
    <row r="16" spans="1:10" s="584" customFormat="1" ht="12.75" customHeight="1" x14ac:dyDescent="0.2"/>
    <row r="17" spans="2:8" s="584" customFormat="1" ht="12.75" customHeight="1" x14ac:dyDescent="0.2"/>
    <row r="18" spans="2:8" s="584" customFormat="1" ht="12.75" customHeight="1" x14ac:dyDescent="0.2">
      <c r="G18" s="603" t="s">
        <v>384</v>
      </c>
    </row>
    <row r="19" spans="2:8" s="584" customFormat="1" ht="12.75" customHeight="1" x14ac:dyDescent="0.2"/>
    <row r="20" spans="2:8" s="605" customFormat="1" ht="25.5" customHeight="1" x14ac:dyDescent="0.2">
      <c r="G20" s="596"/>
      <c r="H20" s="492"/>
    </row>
    <row r="21" spans="2:8" s="605" customFormat="1" ht="12.75" customHeight="1" x14ac:dyDescent="0.2">
      <c r="G21" s="596"/>
      <c r="H21" s="492"/>
    </row>
    <row r="22" spans="2:8" s="605" customFormat="1" ht="12.75" customHeight="1" x14ac:dyDescent="0.2">
      <c r="G22" s="596"/>
      <c r="H22" s="492"/>
    </row>
    <row r="23" spans="2:8" ht="12.75" customHeight="1" x14ac:dyDescent="0.2">
      <c r="G23" s="596"/>
      <c r="H23" s="492"/>
    </row>
    <row r="24" spans="2:8" ht="12.75" customHeight="1" x14ac:dyDescent="0.2">
      <c r="G24" s="596"/>
      <c r="H24" s="492"/>
    </row>
    <row r="25" spans="2:8" ht="12.75" customHeight="1" x14ac:dyDescent="0.2">
      <c r="G25" s="609"/>
      <c r="H25" s="570"/>
    </row>
    <row r="26" spans="2:8" x14ac:dyDescent="0.2">
      <c r="B26" s="610"/>
      <c r="C26" s="643"/>
      <c r="D26" s="658"/>
      <c r="E26" s="658"/>
      <c r="G26" s="611"/>
      <c r="H26" s="492"/>
    </row>
    <row r="27" spans="2:8" x14ac:dyDescent="0.2">
      <c r="B27" s="612"/>
      <c r="C27" s="645"/>
      <c r="G27" s="613"/>
    </row>
  </sheetData>
  <phoneticPr fontId="32" type="noConversion"/>
  <pageMargins left="0.75" right="0.28000000000000003" top="1" bottom="1" header="0.4921259845" footer="0.4921259845"/>
  <pageSetup paperSize="9" scale="83" orientation="portrait" horizontalDpi="4294967292" vertic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21</vt:i4>
      </vt:variant>
      <vt:variant>
        <vt:lpstr>Nimetyt alueet</vt:lpstr>
      </vt:variant>
      <vt:variant>
        <vt:i4>21</vt:i4>
      </vt:variant>
    </vt:vector>
  </HeadingPairs>
  <TitlesOfParts>
    <vt:vector size="42" baseType="lpstr">
      <vt:lpstr>TUNNUSLUVUT Jory</vt:lpstr>
      <vt:lpstr>KONSERNITULOSLASKELMA kulu jory</vt:lpstr>
      <vt:lpstr>LASKELMA OMAN PÄÄOMAN old</vt:lpstr>
      <vt:lpstr>KONSERNITASE jory</vt:lpstr>
      <vt:lpstr>RAHAVIRTALASKELMA  jory</vt:lpstr>
      <vt:lpstr>tase-HFM 08_09</vt:lpstr>
      <vt:lpstr>TUNNUSLUVUT </vt:lpstr>
      <vt:lpstr>KONSERNITULOSLASKELMA</vt:lpstr>
      <vt:lpstr>LAAJA KONSERNITULOSLASKELMA</vt:lpstr>
      <vt:lpstr>KONSERNITASE</vt:lpstr>
      <vt:lpstr>RAHAVIRTALASKELMA </vt:lpstr>
      <vt:lpstr>LASKELMA OPON MUUTOS</vt:lpstr>
      <vt:lpstr>TOIMIALATIEDOT</vt:lpstr>
      <vt:lpstr>NELJÄNNEKSITTÄIN</vt:lpstr>
      <vt:lpstr>MYYNTITUOTTOJEN JAKAUMA</vt:lpstr>
      <vt:lpstr>HANKITUT JA MYYDYT LIIKETOIMIN</vt:lpstr>
      <vt:lpstr>HANKITUT LIIKETOIMINNOT</vt:lpstr>
      <vt:lpstr>VAIHTOEHTOISET TUNNUSLUVUT</vt:lpstr>
      <vt:lpstr>KOM JA VAIHTOEHT TUNNUSLUVUT</vt:lpstr>
      <vt:lpstr>RAHOITUSVARAT JA -VELAT</vt:lpstr>
      <vt:lpstr>VASTUUSITOUMUKSET</vt:lpstr>
      <vt:lpstr>'HANKITUT JA MYYDYT LIIKETOIMIN'!Print_Area</vt:lpstr>
      <vt:lpstr>'HANKITUT LIIKETOIMINNOT'!Print_Area</vt:lpstr>
      <vt:lpstr>'KOM JA VAIHTOEHT TUNNUSLUVUT'!Print_Area</vt:lpstr>
      <vt:lpstr>KONSERNITASE!Print_Area</vt:lpstr>
      <vt:lpstr>'KONSERNITASE jory'!Print_Area</vt:lpstr>
      <vt:lpstr>KONSERNITULOSLASKELMA!Print_Area</vt:lpstr>
      <vt:lpstr>'KONSERNITULOSLASKELMA kulu jory'!Print_Area</vt:lpstr>
      <vt:lpstr>'LAAJA KONSERNITULOSLASKELMA'!Print_Area</vt:lpstr>
      <vt:lpstr>'LASKELMA OPON MUUTOS'!Print_Area</vt:lpstr>
      <vt:lpstr>'MYYNTITUOTTOJEN JAKAUMA'!Print_Area</vt:lpstr>
      <vt:lpstr>NELJÄNNEKSITTÄIN!Print_Area</vt:lpstr>
      <vt:lpstr>'RAHAVIRTALASKELMA '!Print_Area</vt:lpstr>
      <vt:lpstr>'RAHAVIRTALASKELMA  jory'!Print_Area</vt:lpstr>
      <vt:lpstr>'RAHOITUSVARAT JA -VELAT'!Print_Area</vt:lpstr>
      <vt:lpstr>'tase-HFM 08_09'!Print_Area</vt:lpstr>
      <vt:lpstr>TOIMIALATIEDOT!Print_Area</vt:lpstr>
      <vt:lpstr>'TUNNUSLUVUT '!Print_Area</vt:lpstr>
      <vt:lpstr>'VAIHTOEHTOISET TUNNUSLUVUT'!Print_Area</vt:lpstr>
      <vt:lpstr>VASTUUSITOUMUKSET!Print_Area</vt:lpstr>
      <vt:lpstr>'HANKITUT JA MYYDYT LIIKETOIMIN'!Tulostusalue</vt:lpstr>
      <vt:lpstr>VASTUUSITOUMUKSET!Tulostusalue</vt:lpstr>
    </vt:vector>
  </TitlesOfParts>
  <Company>Lassila &amp; Tikanoja Oyj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Sallmén Mikaela</dc:creator>
  <cp:lastModifiedBy>Sallmén Mikaela</cp:lastModifiedBy>
  <cp:lastPrinted>2020-01-28T14:49:07Z</cp:lastPrinted>
  <dcterms:created xsi:type="dcterms:W3CDTF">2007-03-05T06:29:45Z</dcterms:created>
  <dcterms:modified xsi:type="dcterms:W3CDTF">2020-01-28T14:50:53Z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